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114"/>
  <workbookPr defaultThemeVersion="124226"/>
  <bookViews>
    <workbookView xWindow="-12" yWindow="-12" windowWidth="15576" windowHeight="3756"/>
  </bookViews>
  <sheets>
    <sheet name="DES CAMPUS IRAPUATO-SALAMANCA" sheetId="1" r:id="rId1"/>
  </sheets>
  <externalReferences>
    <externalReference r:id="rId2"/>
    <externalReference r:id="rId3"/>
    <externalReference r:id="rId4"/>
    <externalReference r:id="rId5"/>
  </externalReferences>
  <definedNames>
    <definedName name="_xlnm.Print_Area" localSheetId="0">'DES CAMPUS IRAPUATO-SALAMANCA'!$A$1:$V$272</definedName>
    <definedName name="_xlnm.Print_Titles" localSheetId="0">'DES CAMPUS IRAPUATO-SALAMANCA'!$1:$5</definedName>
  </definedNames>
  <calcPr calcId="144315"/>
</workbook>
</file>

<file path=xl/calcChain.xml><?xml version="1.0" encoding="utf-8"?>
<calcChain xmlns="http://schemas.openxmlformats.org/spreadsheetml/2006/main">
  <c r="M182" i="1" l="1"/>
  <c r="V86" i="1" l="1"/>
  <c r="S86" i="1"/>
  <c r="M162" i="1" l="1"/>
  <c r="K162" i="1"/>
  <c r="I162" i="1"/>
  <c r="G162" i="1"/>
  <c r="E162" i="1"/>
  <c r="C162" i="1"/>
  <c r="G266" i="1" l="1"/>
  <c r="F266" i="1"/>
  <c r="G265" i="1"/>
  <c r="F265" i="1"/>
  <c r="G264" i="1"/>
  <c r="F264" i="1"/>
  <c r="G263" i="1"/>
  <c r="F263" i="1"/>
  <c r="G262" i="1"/>
  <c r="F262" i="1"/>
  <c r="G261" i="1"/>
  <c r="F261" i="1"/>
  <c r="S257" i="1"/>
  <c r="R257" i="1"/>
  <c r="M257" i="1"/>
  <c r="L257" i="1"/>
  <c r="G257" i="1"/>
  <c r="F257" i="1"/>
  <c r="S256" i="1"/>
  <c r="R256" i="1"/>
  <c r="M256" i="1"/>
  <c r="L256" i="1"/>
  <c r="G256" i="1"/>
  <c r="F256" i="1"/>
  <c r="S255" i="1"/>
  <c r="R255" i="1"/>
  <c r="M255" i="1"/>
  <c r="L255" i="1"/>
  <c r="G255" i="1"/>
  <c r="F255" i="1"/>
  <c r="S254" i="1"/>
  <c r="R254" i="1"/>
  <c r="M254" i="1"/>
  <c r="L254" i="1"/>
  <c r="G254" i="1"/>
  <c r="F254" i="1"/>
  <c r="S253" i="1"/>
  <c r="R253" i="1"/>
  <c r="M253" i="1"/>
  <c r="L253" i="1"/>
  <c r="G253" i="1"/>
  <c r="F253" i="1"/>
  <c r="S252" i="1"/>
  <c r="R252" i="1"/>
  <c r="M252" i="1"/>
  <c r="L252" i="1"/>
  <c r="G252" i="1"/>
  <c r="F252" i="1"/>
  <c r="S248" i="1"/>
  <c r="R248" i="1"/>
  <c r="M248" i="1"/>
  <c r="L248" i="1"/>
  <c r="G248" i="1"/>
  <c r="F248" i="1"/>
  <c r="S247" i="1"/>
  <c r="R247" i="1"/>
  <c r="M247" i="1"/>
  <c r="L247" i="1"/>
  <c r="G247" i="1"/>
  <c r="F247" i="1"/>
  <c r="S246" i="1"/>
  <c r="R246" i="1"/>
  <c r="M246" i="1"/>
  <c r="L246" i="1"/>
  <c r="G246" i="1"/>
  <c r="F246" i="1"/>
  <c r="S245" i="1"/>
  <c r="R245" i="1"/>
  <c r="M245" i="1"/>
  <c r="L245" i="1"/>
  <c r="G245" i="1"/>
  <c r="F245" i="1"/>
  <c r="S244" i="1"/>
  <c r="R244" i="1"/>
  <c r="M244" i="1"/>
  <c r="L244" i="1"/>
  <c r="G244" i="1"/>
  <c r="F244" i="1"/>
  <c r="S243" i="1"/>
  <c r="R243" i="1"/>
  <c r="M243" i="1"/>
  <c r="L243" i="1"/>
  <c r="G243" i="1"/>
  <c r="F243" i="1"/>
  <c r="O229" i="1"/>
  <c r="N229" i="1"/>
  <c r="M229" i="1"/>
  <c r="L229" i="1"/>
  <c r="K229" i="1"/>
  <c r="J229" i="1"/>
  <c r="I229" i="1"/>
  <c r="H229" i="1"/>
  <c r="G229" i="1"/>
  <c r="F229" i="1"/>
  <c r="E229" i="1"/>
  <c r="D229" i="1"/>
  <c r="C229" i="1"/>
  <c r="B229" i="1"/>
  <c r="O214" i="1"/>
  <c r="M214" i="1"/>
  <c r="K214" i="1"/>
  <c r="I214" i="1"/>
  <c r="G214" i="1"/>
  <c r="E214" i="1"/>
  <c r="C214" i="1"/>
  <c r="O213" i="1"/>
  <c r="M213" i="1"/>
  <c r="K213" i="1"/>
  <c r="I213" i="1"/>
  <c r="G213" i="1"/>
  <c r="E213" i="1"/>
  <c r="C213" i="1"/>
  <c r="O212" i="1"/>
  <c r="M212" i="1"/>
  <c r="K212" i="1"/>
  <c r="I212" i="1"/>
  <c r="G212" i="1"/>
  <c r="E212" i="1"/>
  <c r="C212" i="1"/>
  <c r="V204" i="1"/>
  <c r="S204" i="1"/>
  <c r="P204" i="1"/>
  <c r="M204" i="1"/>
  <c r="J204" i="1"/>
  <c r="G204" i="1"/>
  <c r="D204" i="1"/>
  <c r="V203" i="1"/>
  <c r="S203" i="1"/>
  <c r="P203" i="1"/>
  <c r="M203" i="1"/>
  <c r="J203" i="1"/>
  <c r="G203" i="1"/>
  <c r="D203" i="1"/>
  <c r="V202" i="1"/>
  <c r="S202" i="1"/>
  <c r="P202" i="1"/>
  <c r="M202" i="1"/>
  <c r="J202" i="1"/>
  <c r="G202" i="1"/>
  <c r="D202" i="1"/>
  <c r="U201" i="1"/>
  <c r="T201" i="1"/>
  <c r="R201" i="1"/>
  <c r="S201" i="1" s="1"/>
  <c r="Q201" i="1"/>
  <c r="O201" i="1"/>
  <c r="N201" i="1"/>
  <c r="L201" i="1"/>
  <c r="M201" i="1" s="1"/>
  <c r="K201" i="1"/>
  <c r="I201" i="1"/>
  <c r="H201" i="1"/>
  <c r="F201" i="1"/>
  <c r="G201" i="1" s="1"/>
  <c r="E201" i="1"/>
  <c r="C201" i="1"/>
  <c r="B201" i="1"/>
  <c r="T200" i="1"/>
  <c r="V200" i="1" s="1"/>
  <c r="Q200" i="1"/>
  <c r="S200" i="1" s="1"/>
  <c r="N200" i="1"/>
  <c r="P200" i="1" s="1"/>
  <c r="K200" i="1"/>
  <c r="M200" i="1" s="1"/>
  <c r="H200" i="1"/>
  <c r="J200" i="1" s="1"/>
  <c r="E200" i="1"/>
  <c r="G200" i="1" s="1"/>
  <c r="B200" i="1"/>
  <c r="D200" i="1" s="1"/>
  <c r="U199" i="1"/>
  <c r="T199" i="1"/>
  <c r="R199" i="1"/>
  <c r="Q199" i="1"/>
  <c r="S199" i="1" s="1"/>
  <c r="O199" i="1"/>
  <c r="N199" i="1"/>
  <c r="L199" i="1"/>
  <c r="K199" i="1"/>
  <c r="M199" i="1" s="1"/>
  <c r="I199" i="1"/>
  <c r="H199" i="1"/>
  <c r="F199" i="1"/>
  <c r="E199" i="1"/>
  <c r="C199" i="1"/>
  <c r="B199" i="1"/>
  <c r="V198" i="1"/>
  <c r="S198" i="1"/>
  <c r="P198" i="1"/>
  <c r="M198" i="1"/>
  <c r="J198" i="1"/>
  <c r="G198" i="1"/>
  <c r="D198" i="1"/>
  <c r="V197" i="1"/>
  <c r="T197" i="1"/>
  <c r="S197" i="1"/>
  <c r="Q197" i="1"/>
  <c r="P197" i="1"/>
  <c r="N197" i="1"/>
  <c r="M197" i="1"/>
  <c r="K197" i="1"/>
  <c r="J197" i="1"/>
  <c r="H197" i="1"/>
  <c r="G197" i="1"/>
  <c r="E197" i="1"/>
  <c r="D197" i="1"/>
  <c r="B197" i="1"/>
  <c r="V196" i="1"/>
  <c r="T196" i="1"/>
  <c r="S196" i="1"/>
  <c r="Q196" i="1"/>
  <c r="P196" i="1"/>
  <c r="N196" i="1"/>
  <c r="M196" i="1"/>
  <c r="K196" i="1"/>
  <c r="J196" i="1"/>
  <c r="H196" i="1"/>
  <c r="G196" i="1"/>
  <c r="E196" i="1"/>
  <c r="D196" i="1"/>
  <c r="B196" i="1"/>
  <c r="V195" i="1"/>
  <c r="T195" i="1"/>
  <c r="S195" i="1"/>
  <c r="Q195" i="1"/>
  <c r="P195" i="1"/>
  <c r="N195" i="1"/>
  <c r="M195" i="1"/>
  <c r="K195" i="1"/>
  <c r="J195" i="1"/>
  <c r="H195" i="1"/>
  <c r="G195" i="1"/>
  <c r="E195" i="1"/>
  <c r="D195" i="1"/>
  <c r="B195" i="1"/>
  <c r="V194" i="1"/>
  <c r="S194" i="1"/>
  <c r="P194" i="1"/>
  <c r="M194" i="1"/>
  <c r="J194" i="1"/>
  <c r="G194" i="1"/>
  <c r="D194" i="1"/>
  <c r="O188" i="1"/>
  <c r="M188" i="1"/>
  <c r="K188" i="1"/>
  <c r="I188" i="1"/>
  <c r="G188" i="1"/>
  <c r="E188" i="1"/>
  <c r="C188" i="1"/>
  <c r="O187" i="1"/>
  <c r="M187" i="1"/>
  <c r="K187" i="1"/>
  <c r="I187" i="1"/>
  <c r="G187" i="1"/>
  <c r="E187" i="1"/>
  <c r="C187" i="1"/>
  <c r="O183" i="1"/>
  <c r="M183" i="1"/>
  <c r="K183" i="1"/>
  <c r="I183" i="1"/>
  <c r="G183" i="1"/>
  <c r="E183" i="1"/>
  <c r="C183" i="1"/>
  <c r="O182" i="1"/>
  <c r="K182" i="1"/>
  <c r="I182" i="1"/>
  <c r="G182" i="1"/>
  <c r="E182" i="1"/>
  <c r="C182" i="1"/>
  <c r="E179" i="1"/>
  <c r="C179" i="1"/>
  <c r="E178" i="1"/>
  <c r="C178" i="1"/>
  <c r="O177" i="1"/>
  <c r="M177" i="1"/>
  <c r="K177" i="1"/>
  <c r="I177" i="1"/>
  <c r="G177" i="1"/>
  <c r="E177" i="1"/>
  <c r="C177" i="1"/>
  <c r="O175" i="1"/>
  <c r="M175" i="1"/>
  <c r="K175" i="1"/>
  <c r="I175" i="1"/>
  <c r="G175" i="1"/>
  <c r="E175" i="1"/>
  <c r="C175" i="1"/>
  <c r="E174" i="1"/>
  <c r="C174" i="1"/>
  <c r="O173" i="1"/>
  <c r="M173" i="1"/>
  <c r="K173" i="1"/>
  <c r="I173" i="1"/>
  <c r="G173" i="1"/>
  <c r="E173" i="1"/>
  <c r="C173" i="1"/>
  <c r="O172" i="1"/>
  <c r="M172" i="1"/>
  <c r="K172" i="1"/>
  <c r="I172" i="1"/>
  <c r="G172" i="1"/>
  <c r="E172" i="1"/>
  <c r="C172" i="1"/>
  <c r="O170" i="1"/>
  <c r="M170" i="1"/>
  <c r="K170" i="1"/>
  <c r="I170" i="1"/>
  <c r="G170" i="1"/>
  <c r="E170" i="1"/>
  <c r="C170" i="1"/>
  <c r="O157" i="1"/>
  <c r="M157" i="1"/>
  <c r="K157" i="1"/>
  <c r="I157" i="1"/>
  <c r="G157" i="1"/>
  <c r="E157" i="1"/>
  <c r="C157" i="1"/>
  <c r="O155" i="1"/>
  <c r="M155" i="1"/>
  <c r="K155" i="1"/>
  <c r="I155" i="1"/>
  <c r="G155" i="1"/>
  <c r="E155" i="1"/>
  <c r="C155" i="1"/>
  <c r="O154" i="1"/>
  <c r="M154" i="1"/>
  <c r="K154" i="1"/>
  <c r="I154" i="1"/>
  <c r="G154" i="1"/>
  <c r="E154" i="1"/>
  <c r="C154" i="1"/>
  <c r="N151" i="1"/>
  <c r="L151" i="1"/>
  <c r="J151" i="1"/>
  <c r="H151" i="1"/>
  <c r="F151" i="1"/>
  <c r="D151" i="1"/>
  <c r="B151" i="1"/>
  <c r="O139" i="1"/>
  <c r="M139" i="1"/>
  <c r="K139" i="1"/>
  <c r="G139" i="1"/>
  <c r="E139" i="1"/>
  <c r="C139" i="1"/>
  <c r="O138" i="1"/>
  <c r="M138" i="1"/>
  <c r="K138" i="1"/>
  <c r="I138" i="1"/>
  <c r="G138" i="1"/>
  <c r="E138" i="1"/>
  <c r="C138" i="1"/>
  <c r="O137" i="1"/>
  <c r="M137" i="1"/>
  <c r="K137" i="1"/>
  <c r="H137" i="1"/>
  <c r="I137" i="1" s="1"/>
  <c r="F137" i="1"/>
  <c r="G137" i="1" s="1"/>
  <c r="D137" i="1"/>
  <c r="E137" i="1" s="1"/>
  <c r="B137" i="1"/>
  <c r="C137" i="1" s="1"/>
  <c r="O136" i="1"/>
  <c r="M136" i="1"/>
  <c r="K136" i="1"/>
  <c r="I136" i="1"/>
  <c r="G136" i="1"/>
  <c r="E136" i="1"/>
  <c r="C136" i="1"/>
  <c r="N129" i="1"/>
  <c r="O131" i="1" s="1"/>
  <c r="L129" i="1"/>
  <c r="M130" i="1" s="1"/>
  <c r="J129" i="1"/>
  <c r="K131" i="1" s="1"/>
  <c r="H129" i="1"/>
  <c r="I130" i="1" s="1"/>
  <c r="F129" i="1"/>
  <c r="G131" i="1" s="1"/>
  <c r="D129" i="1"/>
  <c r="E130" i="1" s="1"/>
  <c r="B129" i="1"/>
  <c r="C131" i="1" s="1"/>
  <c r="O128" i="1"/>
  <c r="M128" i="1"/>
  <c r="K128" i="1"/>
  <c r="I128" i="1"/>
  <c r="G128" i="1"/>
  <c r="E128" i="1"/>
  <c r="C128" i="1"/>
  <c r="O127" i="1"/>
  <c r="M127" i="1"/>
  <c r="K127" i="1"/>
  <c r="I127" i="1"/>
  <c r="G127" i="1"/>
  <c r="E127" i="1"/>
  <c r="C127" i="1"/>
  <c r="O126" i="1"/>
  <c r="M126" i="1"/>
  <c r="K126" i="1"/>
  <c r="I126" i="1"/>
  <c r="G126" i="1"/>
  <c r="E126" i="1"/>
  <c r="C126" i="1"/>
  <c r="O125" i="1"/>
  <c r="M125" i="1"/>
  <c r="K125" i="1"/>
  <c r="I125" i="1"/>
  <c r="G125" i="1"/>
  <c r="E125" i="1"/>
  <c r="C125" i="1"/>
  <c r="U115" i="1"/>
  <c r="T115" i="1"/>
  <c r="R115" i="1"/>
  <c r="Q115" i="1"/>
  <c r="O115" i="1"/>
  <c r="N115" i="1"/>
  <c r="L115" i="1"/>
  <c r="K115" i="1"/>
  <c r="I115" i="1"/>
  <c r="H115" i="1"/>
  <c r="F115" i="1"/>
  <c r="E115" i="1"/>
  <c r="C115" i="1"/>
  <c r="U114" i="1"/>
  <c r="T114" i="1"/>
  <c r="R114" i="1"/>
  <c r="Q114" i="1"/>
  <c r="O114" i="1"/>
  <c r="N114" i="1"/>
  <c r="L114" i="1"/>
  <c r="K114" i="1"/>
  <c r="I114" i="1"/>
  <c r="H114" i="1"/>
  <c r="F114" i="1"/>
  <c r="E114" i="1"/>
  <c r="C114" i="1"/>
  <c r="B114" i="1"/>
  <c r="U113" i="1"/>
  <c r="T113" i="1"/>
  <c r="R113" i="1"/>
  <c r="Q113" i="1"/>
  <c r="O113" i="1"/>
  <c r="N113" i="1"/>
  <c r="L113" i="1"/>
  <c r="K113" i="1"/>
  <c r="I113" i="1"/>
  <c r="H113" i="1"/>
  <c r="F113" i="1"/>
  <c r="E113" i="1"/>
  <c r="C113" i="1"/>
  <c r="B113" i="1"/>
  <c r="U112" i="1"/>
  <c r="T112" i="1"/>
  <c r="R112" i="1"/>
  <c r="Q112" i="1"/>
  <c r="O112" i="1"/>
  <c r="N112" i="1"/>
  <c r="L112" i="1"/>
  <c r="K112" i="1"/>
  <c r="I112" i="1"/>
  <c r="H112" i="1"/>
  <c r="F112" i="1"/>
  <c r="E112" i="1"/>
  <c r="B112" i="1"/>
  <c r="U109" i="1"/>
  <c r="T109" i="1"/>
  <c r="R109" i="1"/>
  <c r="Q109" i="1"/>
  <c r="O109" i="1"/>
  <c r="N109" i="1"/>
  <c r="L109" i="1"/>
  <c r="K109" i="1"/>
  <c r="I109" i="1"/>
  <c r="H109" i="1"/>
  <c r="F109" i="1"/>
  <c r="E109" i="1"/>
  <c r="B109" i="1"/>
  <c r="U108" i="1"/>
  <c r="T108" i="1"/>
  <c r="R108" i="1"/>
  <c r="Q108" i="1"/>
  <c r="O108" i="1"/>
  <c r="N108" i="1"/>
  <c r="L108" i="1"/>
  <c r="K108" i="1"/>
  <c r="I108" i="1"/>
  <c r="H108" i="1"/>
  <c r="F108" i="1"/>
  <c r="E108" i="1"/>
  <c r="C108" i="1"/>
  <c r="B108" i="1"/>
  <c r="R107" i="1"/>
  <c r="Q107" i="1"/>
  <c r="O107" i="1"/>
  <c r="N107" i="1"/>
  <c r="L107" i="1"/>
  <c r="K107" i="1"/>
  <c r="I107" i="1"/>
  <c r="F107" i="1"/>
  <c r="E107" i="1"/>
  <c r="C107" i="1"/>
  <c r="B107" i="1"/>
  <c r="F104" i="1"/>
  <c r="E104" i="1"/>
  <c r="C104" i="1"/>
  <c r="B104" i="1"/>
  <c r="V103" i="1"/>
  <c r="S103" i="1"/>
  <c r="P103" i="1"/>
  <c r="I103" i="1"/>
  <c r="F103" i="1"/>
  <c r="E103" i="1"/>
  <c r="C103" i="1"/>
  <c r="B103" i="1"/>
  <c r="V102" i="1"/>
  <c r="S102" i="1"/>
  <c r="P102" i="1"/>
  <c r="M102" i="1"/>
  <c r="J102" i="1"/>
  <c r="G102" i="1"/>
  <c r="B102" i="1"/>
  <c r="B115" i="1" s="1"/>
  <c r="V101" i="1"/>
  <c r="S101" i="1"/>
  <c r="P101" i="1"/>
  <c r="M101" i="1"/>
  <c r="J101" i="1"/>
  <c r="G101" i="1"/>
  <c r="D101" i="1"/>
  <c r="V100" i="1"/>
  <c r="S100" i="1"/>
  <c r="P100" i="1"/>
  <c r="M100" i="1"/>
  <c r="J100" i="1"/>
  <c r="G100" i="1"/>
  <c r="D100" i="1"/>
  <c r="V99" i="1"/>
  <c r="S99" i="1"/>
  <c r="P99" i="1"/>
  <c r="M99" i="1"/>
  <c r="J99" i="1"/>
  <c r="G99" i="1"/>
  <c r="D99" i="1"/>
  <c r="V98" i="1"/>
  <c r="S98" i="1"/>
  <c r="P98" i="1"/>
  <c r="M98" i="1"/>
  <c r="J98" i="1"/>
  <c r="G98" i="1"/>
  <c r="D98" i="1"/>
  <c r="R97" i="1"/>
  <c r="R111" i="1" s="1"/>
  <c r="Q97" i="1"/>
  <c r="Q110" i="1" s="1"/>
  <c r="O97" i="1"/>
  <c r="O110" i="1" s="1"/>
  <c r="N97" i="1"/>
  <c r="N111" i="1" s="1"/>
  <c r="L97" i="1"/>
  <c r="L111" i="1" s="1"/>
  <c r="K97" i="1"/>
  <c r="K110" i="1" s="1"/>
  <c r="I97" i="1"/>
  <c r="I110" i="1" s="1"/>
  <c r="F97" i="1"/>
  <c r="F111" i="1" s="1"/>
  <c r="E97" i="1"/>
  <c r="E110" i="1" s="1"/>
  <c r="B97" i="1"/>
  <c r="B111" i="1" s="1"/>
  <c r="V96" i="1"/>
  <c r="S96" i="1"/>
  <c r="S109" i="1" s="1"/>
  <c r="P96" i="1"/>
  <c r="M96" i="1"/>
  <c r="J96" i="1"/>
  <c r="G96" i="1"/>
  <c r="C96" i="1"/>
  <c r="C112" i="1" s="1"/>
  <c r="V95" i="1"/>
  <c r="V108" i="1" s="1"/>
  <c r="S95" i="1"/>
  <c r="P95" i="1"/>
  <c r="M95" i="1"/>
  <c r="J95" i="1"/>
  <c r="G95" i="1"/>
  <c r="D95" i="1"/>
  <c r="U94" i="1"/>
  <c r="U107" i="1" s="1"/>
  <c r="T94" i="1"/>
  <c r="T107" i="1" s="1"/>
  <c r="S94" i="1"/>
  <c r="S107" i="1" s="1"/>
  <c r="P94" i="1"/>
  <c r="M94" i="1"/>
  <c r="H94" i="1"/>
  <c r="H107" i="1" s="1"/>
  <c r="G94" i="1"/>
  <c r="D94" i="1"/>
  <c r="U88" i="1"/>
  <c r="U116" i="1" s="1"/>
  <c r="T88" i="1"/>
  <c r="T116" i="1" s="1"/>
  <c r="R88" i="1"/>
  <c r="R116" i="1" s="1"/>
  <c r="Q88" i="1"/>
  <c r="Q116" i="1" s="1"/>
  <c r="O88" i="1"/>
  <c r="O116" i="1" s="1"/>
  <c r="N88" i="1"/>
  <c r="N116" i="1" s="1"/>
  <c r="L88" i="1"/>
  <c r="L89" i="1" s="1"/>
  <c r="K88" i="1"/>
  <c r="I88" i="1"/>
  <c r="I89" i="1" s="1"/>
  <c r="H88" i="1"/>
  <c r="H89" i="1" s="1"/>
  <c r="F88" i="1"/>
  <c r="F89" i="1" s="1"/>
  <c r="E88" i="1"/>
  <c r="C88" i="1"/>
  <c r="C89" i="1" s="1"/>
  <c r="B88" i="1"/>
  <c r="B89" i="1" s="1"/>
  <c r="V87" i="1"/>
  <c r="S87" i="1"/>
  <c r="P87" i="1"/>
  <c r="M87" i="1"/>
  <c r="J87" i="1"/>
  <c r="G87" i="1"/>
  <c r="D87" i="1"/>
  <c r="O272" i="1"/>
  <c r="M272" i="1"/>
  <c r="P86" i="1"/>
  <c r="K272" i="1" s="1"/>
  <c r="M86" i="1"/>
  <c r="I272" i="1" s="1"/>
  <c r="J86" i="1"/>
  <c r="G272" i="1" s="1"/>
  <c r="G86" i="1"/>
  <c r="E272" i="1" s="1"/>
  <c r="D86" i="1"/>
  <c r="C272" i="1" s="1"/>
  <c r="O80" i="1"/>
  <c r="N80" i="1"/>
  <c r="M80" i="1"/>
  <c r="L80" i="1"/>
  <c r="K80" i="1"/>
  <c r="J80" i="1"/>
  <c r="I80" i="1"/>
  <c r="H80" i="1"/>
  <c r="G80" i="1"/>
  <c r="F80" i="1"/>
  <c r="E80" i="1"/>
  <c r="D80" i="1"/>
  <c r="C80" i="1"/>
  <c r="B80" i="1"/>
  <c r="O79" i="1"/>
  <c r="N79" i="1"/>
  <c r="M79" i="1"/>
  <c r="L79" i="1"/>
  <c r="K79" i="1"/>
  <c r="J79" i="1"/>
  <c r="I79" i="1"/>
  <c r="H79" i="1"/>
  <c r="G79" i="1"/>
  <c r="F79" i="1"/>
  <c r="E79" i="1"/>
  <c r="D79" i="1"/>
  <c r="C79" i="1"/>
  <c r="B79" i="1"/>
  <c r="V74" i="1"/>
  <c r="U74" i="1"/>
  <c r="T74" i="1"/>
  <c r="S74" i="1"/>
  <c r="R74" i="1"/>
  <c r="Q74" i="1"/>
  <c r="P74" i="1"/>
  <c r="O74" i="1"/>
  <c r="N74" i="1"/>
  <c r="M74" i="1"/>
  <c r="L74" i="1"/>
  <c r="K74" i="1"/>
  <c r="J74" i="1"/>
  <c r="I74" i="1"/>
  <c r="H74" i="1"/>
  <c r="G74" i="1"/>
  <c r="F74" i="1"/>
  <c r="E74" i="1"/>
  <c r="D74" i="1"/>
  <c r="C74" i="1"/>
  <c r="B74" i="1"/>
  <c r="V73" i="1"/>
  <c r="U73" i="1"/>
  <c r="T73" i="1"/>
  <c r="S73" i="1"/>
  <c r="R73" i="1"/>
  <c r="Q73" i="1"/>
  <c r="P73" i="1"/>
  <c r="O73" i="1"/>
  <c r="N73" i="1"/>
  <c r="M73" i="1"/>
  <c r="L73" i="1"/>
  <c r="K73" i="1"/>
  <c r="J73" i="1"/>
  <c r="I73" i="1"/>
  <c r="H73" i="1"/>
  <c r="G73" i="1"/>
  <c r="F73" i="1"/>
  <c r="E73" i="1"/>
  <c r="D73" i="1"/>
  <c r="C73" i="1"/>
  <c r="B73" i="1"/>
  <c r="V68" i="1"/>
  <c r="U68" i="1"/>
  <c r="T68" i="1"/>
  <c r="S68" i="1"/>
  <c r="R68" i="1"/>
  <c r="Q68" i="1"/>
  <c r="P68" i="1"/>
  <c r="V67" i="1"/>
  <c r="O158" i="1" s="1"/>
  <c r="U67" i="1"/>
  <c r="M158" i="1" s="1"/>
  <c r="T67" i="1"/>
  <c r="K158" i="1" s="1"/>
  <c r="S67" i="1"/>
  <c r="I158" i="1" s="1"/>
  <c r="R67" i="1"/>
  <c r="G158" i="1" s="1"/>
  <c r="Q67" i="1"/>
  <c r="E158" i="1" s="1"/>
  <c r="P67" i="1"/>
  <c r="C158" i="1" s="1"/>
  <c r="V56" i="1"/>
  <c r="U56" i="1"/>
  <c r="T56" i="1"/>
  <c r="S56" i="1"/>
  <c r="R56" i="1"/>
  <c r="Q56" i="1"/>
  <c r="P56" i="1"/>
  <c r="V55" i="1"/>
  <c r="O181" i="1" s="1"/>
  <c r="U55" i="1"/>
  <c r="M181" i="1" s="1"/>
  <c r="T55" i="1"/>
  <c r="K181" i="1" s="1"/>
  <c r="S55" i="1"/>
  <c r="R55" i="1"/>
  <c r="Q55" i="1"/>
  <c r="P55" i="1"/>
  <c r="P79" i="1" l="1"/>
  <c r="R79" i="1"/>
  <c r="T79" i="1"/>
  <c r="V79" i="1"/>
  <c r="Q80" i="1"/>
  <c r="E149" i="1"/>
  <c r="I149" i="1"/>
  <c r="M149" i="1"/>
  <c r="G88" i="1"/>
  <c r="G89" i="1" s="1"/>
  <c r="G109" i="1"/>
  <c r="F174" i="1"/>
  <c r="G174" i="1" s="1"/>
  <c r="H174" i="1" s="1"/>
  <c r="I174" i="1" s="1"/>
  <c r="J174" i="1" s="1"/>
  <c r="K174" i="1" s="1"/>
  <c r="L174" i="1" s="1"/>
  <c r="M174" i="1" s="1"/>
  <c r="N174" i="1" s="1"/>
  <c r="O174" i="1" s="1"/>
  <c r="D108" i="1"/>
  <c r="J108" i="1"/>
  <c r="Q79" i="1"/>
  <c r="E186" i="1" s="1"/>
  <c r="S79" i="1"/>
  <c r="U79" i="1"/>
  <c r="M186" i="1" s="1"/>
  <c r="E89" i="1"/>
  <c r="Q89" i="1"/>
  <c r="G107" i="1"/>
  <c r="G97" i="1"/>
  <c r="G110" i="1" s="1"/>
  <c r="G112" i="1"/>
  <c r="F179" i="1"/>
  <c r="G179" i="1" s="1"/>
  <c r="H179" i="1" s="1"/>
  <c r="I179" i="1" s="1"/>
  <c r="J179" i="1" s="1"/>
  <c r="K179" i="1" s="1"/>
  <c r="L179" i="1" s="1"/>
  <c r="M179" i="1" s="1"/>
  <c r="N179" i="1" s="1"/>
  <c r="O179" i="1" s="1"/>
  <c r="D199" i="1"/>
  <c r="J199" i="1"/>
  <c r="P199" i="1"/>
  <c r="V199" i="1"/>
  <c r="C237" i="1"/>
  <c r="C236" i="1"/>
  <c r="C235" i="1"/>
  <c r="E237" i="1"/>
  <c r="E236" i="1"/>
  <c r="E235" i="1"/>
  <c r="G237" i="1"/>
  <c r="G236" i="1"/>
  <c r="G235" i="1"/>
  <c r="I237" i="1"/>
  <c r="I236" i="1"/>
  <c r="I235" i="1"/>
  <c r="S112" i="1"/>
  <c r="U89" i="1"/>
  <c r="P108" i="1"/>
  <c r="O89" i="1"/>
  <c r="D96" i="1"/>
  <c r="D112" i="1" s="1"/>
  <c r="C97" i="1"/>
  <c r="C110" i="1" s="1"/>
  <c r="G199" i="1"/>
  <c r="M88" i="1"/>
  <c r="M107" i="1"/>
  <c r="M109" i="1"/>
  <c r="K89" i="1"/>
  <c r="M112" i="1"/>
  <c r="D201" i="1"/>
  <c r="J201" i="1"/>
  <c r="P201" i="1"/>
  <c r="V201" i="1"/>
  <c r="J112" i="1"/>
  <c r="C185" i="1"/>
  <c r="C159" i="1"/>
  <c r="C186" i="1"/>
  <c r="C122" i="1"/>
  <c r="C184" i="1"/>
  <c r="C160" i="1"/>
  <c r="G185" i="1"/>
  <c r="G159" i="1"/>
  <c r="G184" i="1"/>
  <c r="G160" i="1"/>
  <c r="G122" i="1"/>
  <c r="G186" i="1"/>
  <c r="K185" i="1"/>
  <c r="K159" i="1"/>
  <c r="K186" i="1"/>
  <c r="K122" i="1"/>
  <c r="K184" i="1"/>
  <c r="K160" i="1"/>
  <c r="O185" i="1"/>
  <c r="O159" i="1"/>
  <c r="O184" i="1"/>
  <c r="O160" i="1"/>
  <c r="O122" i="1"/>
  <c r="O186" i="1"/>
  <c r="E156" i="1"/>
  <c r="E147" i="1"/>
  <c r="E150" i="1"/>
  <c r="M89" i="1"/>
  <c r="E184" i="1"/>
  <c r="E122" i="1"/>
  <c r="I186" i="1"/>
  <c r="I184" i="1"/>
  <c r="I160" i="1"/>
  <c r="I185" i="1"/>
  <c r="I159" i="1"/>
  <c r="I122" i="1"/>
  <c r="M159" i="1"/>
  <c r="C181" i="1"/>
  <c r="C124" i="1"/>
  <c r="C180" i="1"/>
  <c r="C123" i="1"/>
  <c r="O180" i="1"/>
  <c r="O124" i="1"/>
  <c r="O123" i="1"/>
  <c r="I152" i="1"/>
  <c r="I148" i="1"/>
  <c r="D88" i="1"/>
  <c r="D89" i="1" s="1"/>
  <c r="D107" i="1"/>
  <c r="J109" i="1"/>
  <c r="P109" i="1"/>
  <c r="V109" i="1"/>
  <c r="M97" i="1"/>
  <c r="M110" i="1" s="1"/>
  <c r="S97" i="1"/>
  <c r="S110" i="1" s="1"/>
  <c r="U97" i="1"/>
  <c r="D113" i="1"/>
  <c r="J113" i="1"/>
  <c r="P113" i="1"/>
  <c r="V113" i="1"/>
  <c r="G114" i="1"/>
  <c r="M114" i="1"/>
  <c r="S114" i="1"/>
  <c r="G115" i="1"/>
  <c r="M115" i="1"/>
  <c r="S115" i="1"/>
  <c r="B116" i="1"/>
  <c r="D103" i="1"/>
  <c r="F116" i="1"/>
  <c r="H116" i="1"/>
  <c r="J103" i="1"/>
  <c r="L116" i="1"/>
  <c r="L110" i="1"/>
  <c r="K111" i="1"/>
  <c r="O111" i="1"/>
  <c r="G180" i="1"/>
  <c r="G124" i="1"/>
  <c r="G123" i="1"/>
  <c r="K124" i="1"/>
  <c r="K180" i="1"/>
  <c r="K123" i="1"/>
  <c r="E152" i="1"/>
  <c r="E148" i="1"/>
  <c r="M152" i="1"/>
  <c r="M148" i="1"/>
  <c r="S80" i="1"/>
  <c r="I151" i="1" s="1"/>
  <c r="U80" i="1"/>
  <c r="J88" i="1"/>
  <c r="P88" i="1"/>
  <c r="P89" i="1" s="1"/>
  <c r="V88" i="1"/>
  <c r="V89" i="1" s="1"/>
  <c r="E180" i="1"/>
  <c r="E123" i="1"/>
  <c r="E124" i="1"/>
  <c r="I180" i="1"/>
  <c r="I123" i="1"/>
  <c r="I124" i="1"/>
  <c r="M180" i="1"/>
  <c r="M123" i="1"/>
  <c r="M124" i="1"/>
  <c r="C148" i="1"/>
  <c r="C152" i="1"/>
  <c r="G148" i="1"/>
  <c r="G152" i="1"/>
  <c r="K148" i="1"/>
  <c r="K152" i="1"/>
  <c r="O148" i="1"/>
  <c r="O152" i="1"/>
  <c r="C149" i="1"/>
  <c r="G149" i="1"/>
  <c r="K149" i="1"/>
  <c r="O149" i="1"/>
  <c r="P80" i="1"/>
  <c r="C151" i="1" s="1"/>
  <c r="R80" i="1"/>
  <c r="T80" i="1"/>
  <c r="K151" i="1" s="1"/>
  <c r="V80" i="1"/>
  <c r="S88" i="1"/>
  <c r="S116" i="1" s="1"/>
  <c r="J89" i="1"/>
  <c r="N89" i="1"/>
  <c r="R89" i="1"/>
  <c r="T89" i="1"/>
  <c r="J94" i="1"/>
  <c r="P107" i="1"/>
  <c r="V94" i="1"/>
  <c r="G108" i="1"/>
  <c r="M108" i="1"/>
  <c r="S108" i="1"/>
  <c r="H97" i="1"/>
  <c r="P97" i="1"/>
  <c r="P110" i="1" s="1"/>
  <c r="T97" i="1"/>
  <c r="P112" i="1"/>
  <c r="V112" i="1"/>
  <c r="G113" i="1"/>
  <c r="M113" i="1"/>
  <c r="S113" i="1"/>
  <c r="D114" i="1"/>
  <c r="J114" i="1"/>
  <c r="P114" i="1"/>
  <c r="V114" i="1"/>
  <c r="D102" i="1"/>
  <c r="D115" i="1" s="1"/>
  <c r="J115" i="1"/>
  <c r="P115" i="1"/>
  <c r="V115" i="1"/>
  <c r="C116" i="1"/>
  <c r="E116" i="1"/>
  <c r="G103" i="1"/>
  <c r="G116" i="1" s="1"/>
  <c r="I116" i="1"/>
  <c r="K116" i="1"/>
  <c r="M103" i="1"/>
  <c r="M116" i="1" s="1"/>
  <c r="C109" i="1"/>
  <c r="B110" i="1"/>
  <c r="F110" i="1"/>
  <c r="N110" i="1"/>
  <c r="R110" i="1"/>
  <c r="E111" i="1"/>
  <c r="I111" i="1"/>
  <c r="Q111" i="1"/>
  <c r="C130" i="1"/>
  <c r="G130" i="1"/>
  <c r="K130" i="1"/>
  <c r="O130" i="1"/>
  <c r="E131" i="1"/>
  <c r="I131" i="1"/>
  <c r="M131" i="1"/>
  <c r="E151" i="1"/>
  <c r="M151" i="1"/>
  <c r="F178" i="1"/>
  <c r="G178" i="1" s="1"/>
  <c r="H178" i="1" s="1"/>
  <c r="I178" i="1" s="1"/>
  <c r="J178" i="1" s="1"/>
  <c r="K178" i="1" s="1"/>
  <c r="L178" i="1" s="1"/>
  <c r="M178" i="1" s="1"/>
  <c r="N178" i="1" s="1"/>
  <c r="O178" i="1" s="1"/>
  <c r="C129" i="1"/>
  <c r="E129" i="1"/>
  <c r="G129" i="1"/>
  <c r="I129" i="1"/>
  <c r="K129" i="1"/>
  <c r="M129" i="1"/>
  <c r="O129" i="1"/>
  <c r="G151" i="1"/>
  <c r="O151" i="1"/>
  <c r="M122" i="1" l="1"/>
  <c r="M184" i="1"/>
  <c r="E159" i="1"/>
  <c r="C111" i="1"/>
  <c r="D116" i="1"/>
  <c r="M185" i="1"/>
  <c r="M160" i="1"/>
  <c r="E185" i="1"/>
  <c r="E160" i="1"/>
  <c r="G111" i="1"/>
  <c r="P116" i="1"/>
  <c r="D97" i="1"/>
  <c r="D110" i="1" s="1"/>
  <c r="D109" i="1"/>
  <c r="V107" i="1"/>
  <c r="V97" i="1"/>
  <c r="J107" i="1"/>
  <c r="J97" i="1"/>
  <c r="S89" i="1"/>
  <c r="K150" i="1"/>
  <c r="K147" i="1"/>
  <c r="K156" i="1"/>
  <c r="C153" i="1"/>
  <c r="C150" i="1"/>
  <c r="C147" i="1"/>
  <c r="C156" i="1"/>
  <c r="I156" i="1"/>
  <c r="I147" i="1"/>
  <c r="I150" i="1"/>
  <c r="J116" i="1"/>
  <c r="P111" i="1"/>
  <c r="M111" i="1"/>
  <c r="T111" i="1"/>
  <c r="T110" i="1"/>
  <c r="H111" i="1"/>
  <c r="H110" i="1"/>
  <c r="O150" i="1"/>
  <c r="O156" i="1"/>
  <c r="O147" i="1"/>
  <c r="G150" i="1"/>
  <c r="G156" i="1"/>
  <c r="G147" i="1"/>
  <c r="M156" i="1"/>
  <c r="M147" i="1"/>
  <c r="M150" i="1"/>
  <c r="V116" i="1"/>
  <c r="U110" i="1"/>
  <c r="U111" i="1"/>
  <c r="S111" i="1"/>
  <c r="D111" i="1" l="1"/>
  <c r="J110" i="1"/>
  <c r="J111" i="1"/>
  <c r="V110" i="1"/>
  <c r="V111" i="1"/>
</calcChain>
</file>

<file path=xl/comments1.xml><?xml version="1.0" encoding="utf-8"?>
<comments xmlns="http://schemas.openxmlformats.org/spreadsheetml/2006/main">
  <authors>
    <author>jgc</author>
    <author>Sergio Pascual Conde Maldonado</author>
  </authors>
  <commentList>
    <comment ref="B3" authorId="0">
      <text>
        <r>
          <rPr>
            <sz val="8"/>
            <color indexed="81"/>
            <rFont val="Tahoma"/>
            <family val="2"/>
          </rPr>
          <t xml:space="preserve">FAVOR DE COLOCAR LOS DATOS DENTRO DE CADA CELDA O CASILLA Y NO MODIFICAR EL FORMATO
</t>
        </r>
      </text>
    </comment>
    <comment ref="O170" authorId="1">
      <text>
        <r>
          <rPr>
            <b/>
            <sz val="9"/>
            <color indexed="81"/>
            <rFont val="Arial"/>
            <family val="2"/>
          </rPr>
          <t>El indicador se obtiene del número de estudiantes que egresaron o los que están por egresar en el año que se está calculando</t>
        </r>
      </text>
    </comment>
  </commentList>
</comments>
</file>

<file path=xl/sharedStrings.xml><?xml version="1.0" encoding="utf-8"?>
<sst xmlns="http://schemas.openxmlformats.org/spreadsheetml/2006/main" count="710" uniqueCount="215">
  <si>
    <t>FORMATO DE INDICADORES BÁSICOS DE LA DES. PIFI 2010-2011</t>
  </si>
  <si>
    <t>Nombre de la Institución: UNIVERSIDAD DE GUANAJUATO</t>
  </si>
  <si>
    <t>Nombre de la DES: CAMPUS IRAPUATO-SALAMANCA</t>
  </si>
  <si>
    <t>Nombre de las unidades académicas (escuelas, facultades, institutos) que integran la DES:</t>
  </si>
  <si>
    <t>DIVISION DE INGENIERIAS</t>
  </si>
  <si>
    <t>DIVISION DE CIENCIAS DE LA VIDA</t>
  </si>
  <si>
    <t>PROGRAMAS EDUCATIVOS QUE OFRECE LA DES</t>
  </si>
  <si>
    <t>NOMBRE DEL PROGRAMA EDUCATIVO</t>
  </si>
  <si>
    <t>TSU / PA</t>
  </si>
  <si>
    <t>LICENCIATURA</t>
  </si>
  <si>
    <t>POSGRADO</t>
  </si>
  <si>
    <t>Matrícula</t>
  </si>
  <si>
    <t>Acreditado</t>
  </si>
  <si>
    <t>Nivel 1</t>
  </si>
  <si>
    <t>Nivel 2</t>
  </si>
  <si>
    <t>Nivel 3</t>
  </si>
  <si>
    <t>Evaluado Si = S; No  = N</t>
  </si>
  <si>
    <t>DOC. ING. MECANICA</t>
  </si>
  <si>
    <t>S</t>
  </si>
  <si>
    <t>MTRIA. ING. MECANICA</t>
  </si>
  <si>
    <t>MTRIA. ING. ELECTRICA (INSTRUMENTACION Y SISTEMAS DIGITALES)</t>
  </si>
  <si>
    <t>X</t>
  </si>
  <si>
    <t>MTRIA. PROTECCION VEGETAL DE HORTALIZAS</t>
  </si>
  <si>
    <t>MTRIA. BIOCIENCIAS</t>
  </si>
  <si>
    <t>ING. MECANICA</t>
  </si>
  <si>
    <t>ING. ELECTRICA</t>
  </si>
  <si>
    <t>ING. EN COMUNICACIONES Y ELECTRONICA</t>
  </si>
  <si>
    <t>ING. EN MECATRONICA</t>
  </si>
  <si>
    <t>N</t>
  </si>
  <si>
    <t>ING. EN SISTEMAS COMPUTACIONALES</t>
  </si>
  <si>
    <t>LIC. GESTION EMPRESARIAL</t>
  </si>
  <si>
    <t>LIC. ARTES DIGITALES</t>
  </si>
  <si>
    <t>LIC. ENSEÑANZA DEL INGLES (YURIRIA)</t>
  </si>
  <si>
    <t>ING. EN ALIMENTOS</t>
  </si>
  <si>
    <t>ING. AGRONOMO</t>
  </si>
  <si>
    <t>ING. MECANICO-AGRICOLA</t>
  </si>
  <si>
    <t>ING. AMBIENTAL (I.C.A.)</t>
  </si>
  <si>
    <t xml:space="preserve"> </t>
  </si>
  <si>
    <t>LIC. AGRONEGOCIOS</t>
  </si>
  <si>
    <t>LIC. MEDICINA VETERINARIA Y ZOOTECNIA</t>
  </si>
  <si>
    <t>LIC. ENFERMERIA Y OBSTETRICIA (IRAPUATO)</t>
  </si>
  <si>
    <t>LIC. ENFERMERIA Y OBSTETRICIA    (IRAPUATO) - SISTEMA ABIERTO</t>
  </si>
  <si>
    <t>Registrar todos los programas educativos de la DES, indicar la clasificación de los CIEES, si ha sido acreditado o si no ha sido evaluado. Puede ocurrir más de una categoría. Marque con con una X</t>
  </si>
  <si>
    <t>PROGRAMAS EDUCATIVOS EVALUABLES</t>
  </si>
  <si>
    <t>Nivel</t>
  </si>
  <si>
    <t>TSU/PA</t>
  </si>
  <si>
    <t>ESPECIALIDAD</t>
  </si>
  <si>
    <t>Año</t>
  </si>
  <si>
    <t>2006</t>
  </si>
  <si>
    <t>2007</t>
  </si>
  <si>
    <t>2008</t>
  </si>
  <si>
    <t>2009</t>
  </si>
  <si>
    <t>2010</t>
  </si>
  <si>
    <t>2011</t>
  </si>
  <si>
    <t>2012</t>
  </si>
  <si>
    <t>Número de PE</t>
  </si>
  <si>
    <t>MAESTRÍA</t>
  </si>
  <si>
    <t>DOCTORADO</t>
  </si>
  <si>
    <t>TOTAL</t>
  </si>
  <si>
    <t>PROGRAMAS EDUCATIVOS NO EVALUABLES</t>
  </si>
  <si>
    <t>PROGRAMAS EDUCATIVOS (EVALUABLES Y NO EVALUABLES)</t>
  </si>
  <si>
    <t>Nota: Las celdas o casillas sombreadas no deben ser llenadas. Son Fórmulas para calcular automaticamente. Favor de no mover o modificar el formato. Introducir los datos sólo en las casillas en blanco.</t>
  </si>
  <si>
    <t>PERSONAL ACADÉMICO</t>
  </si>
  <si>
    <t>H</t>
  </si>
  <si>
    <t>M</t>
  </si>
  <si>
    <t>T</t>
  </si>
  <si>
    <t>Número de profesores de tiempo completo</t>
  </si>
  <si>
    <t>Número de profesores de tiempo parcial (PMT y PA)</t>
  </si>
  <si>
    <t>Total de profesores</t>
  </si>
  <si>
    <t>% de profesores de tiempo completo</t>
  </si>
  <si>
    <t>Profesores de Tiempo Completo con:</t>
  </si>
  <si>
    <t>Especialidad</t>
  </si>
  <si>
    <t>Maestría</t>
  </si>
  <si>
    <t>Doctorado</t>
  </si>
  <si>
    <t>Posgrado</t>
  </si>
  <si>
    <t>Posgrado en el área de su desempeño</t>
  </si>
  <si>
    <t>Doctorado en el área de su desempeño</t>
  </si>
  <si>
    <t>Pertenencia al SNI / SNC</t>
  </si>
  <si>
    <t>Perfil deseable PROMEP, reconocido por la SEP</t>
  </si>
  <si>
    <t>Participación en el programa de tutoría</t>
  </si>
  <si>
    <t>Profesores (PTC, PMT y PA) que reciben capacitación y/o actualización con al menos 40 horas por año</t>
  </si>
  <si>
    <t>% Profesores de Tiempo Completo con:</t>
  </si>
  <si>
    <t>% H</t>
  </si>
  <si>
    <t>% M</t>
  </si>
  <si>
    <t>% T</t>
  </si>
  <si>
    <t>PROGRAMAS EDUCATIVOS</t>
  </si>
  <si>
    <t>Concepto:</t>
  </si>
  <si>
    <t>Núm</t>
  </si>
  <si>
    <t>%</t>
  </si>
  <si>
    <t>Número y % de PE que realizaron estudios de factibilidad para buscar su pertinencia</t>
  </si>
  <si>
    <t>Número y % de programas actualizados en los últimos cinco años</t>
  </si>
  <si>
    <t>Número y % de programas evaluados por los CIEES</t>
  </si>
  <si>
    <t>Número y % de TSU/PA y LIC en el nivel 1 de los CIEES</t>
  </si>
  <si>
    <t>Número y % de TSU/PA y LIC en el nivel 2 de los CIEES</t>
  </si>
  <si>
    <t>Número y % de TSU/PA y LIC en el nivel 3 de los CIEES</t>
  </si>
  <si>
    <t>Número y % de programas de TSU/PA y licenciatura acreditados</t>
  </si>
  <si>
    <t>Número y % de programas de posgrado reconocidos por el Programa Nacional de Posgrado de Calidad (PNPC SEP-CONACYT)</t>
  </si>
  <si>
    <t>Número y % de programas de posgrado incluidos en el Padrón Nacional de Posgrado (PNP SEP-CONACYT)</t>
  </si>
  <si>
    <t>Número y % de programas reconocios por el Programa de Fomento de la Calidad (PFC)</t>
  </si>
  <si>
    <t>Programas y Matrícula Evaluable de Buena Calidad</t>
  </si>
  <si>
    <t>Concepto</t>
  </si>
  <si>
    <t>Núm.</t>
  </si>
  <si>
    <t>Número y % de PE de TSU y Lic.  de calidad*</t>
  </si>
  <si>
    <t>Número y % de matrícula de TSU y Lic. atendida en PE (evaluables) de calidad</t>
  </si>
  <si>
    <t>Número y % de Matrícula de PE de posgrado atendida en PE reconocidos por el Padrón Nacional de Posgrado (PNP SEP-CONACyT)</t>
  </si>
  <si>
    <t>Número y % de Matrícula de PE de posgrado atendida en PE reconocidos por el Programa de Fomento de la Calidad (PFC)</t>
  </si>
  <si>
    <t>* Considerar PE de buena calidad, los PE de TSU/PA y LIC que se encuentran en el Nivel 1 del padrón de PE evaluados por los CIEES o acreditados por un organismo reconocido por el COPAES.</t>
  </si>
  <si>
    <t>* Considerar PE de buena calidad, los PE de posgrado que están reconocidos en el Padron Nacional de Posgrado de Calidad o en el Padron de Fomento a la Calidad del CONACYT-SEP</t>
  </si>
  <si>
    <t>PROCESOS EDUCATIVOS</t>
  </si>
  <si>
    <t>Número y % de becas otorgadas por la institución (TSU/PA, LIC. y Posgrado)</t>
  </si>
  <si>
    <t>Número y % de becas otorgadas por el PRONABES (TSU/PA y LIC)</t>
  </si>
  <si>
    <t>Número y % de becas otorgadas por el CONACyT (Esp. Maest. Y Doc.)</t>
  </si>
  <si>
    <t>Número y % de becas otorgadas por otros programas o instituciones (TSU/PA, Licenciatura y Posgrado)</t>
  </si>
  <si>
    <t>Total del número de becas</t>
  </si>
  <si>
    <t>Número y % de alumnos que reciben tutoría en PE de TSU/PA y LIC.</t>
  </si>
  <si>
    <t>Número y % de estudiantes realizan movilidad académica</t>
  </si>
  <si>
    <t>Número y % de estudiantes que realizan movilidad nacional y que tiene valor curricular</t>
  </si>
  <si>
    <t>Número y % de estudiantes que realizan movilidad internacional y que tiene valor curricular</t>
  </si>
  <si>
    <t>Número y % de estudiantes de nuevo ingreso</t>
  </si>
  <si>
    <t>Número y % de estudiantes de nuevo ingreso que reciben cursos de regularización para atender sus deficiencias académicas</t>
  </si>
  <si>
    <t>Número y  % de PE que aplican procesos colegiados de evaluación del aprendizaje</t>
  </si>
  <si>
    <t>Número y % de PE que se actualizaron o incorporaron elementos de enfoques centrados en el estudiante o en el aprendizaje</t>
  </si>
  <si>
    <t>Número y % de PE que tienen  el currículo flexible</t>
  </si>
  <si>
    <t>Número y % de programas educativos con tasa de titulación superior al 70 %</t>
  </si>
  <si>
    <t>Para obtener el número y porcentaje de estos indicadores se debe considerar el calculo de la tasa de titulación conforme a lo que se indicia en el Anexo I de la Guía</t>
  </si>
  <si>
    <t>Número y % de programas educativos con tasa de retención del 1º. al 2do. año superior al 70 %</t>
  </si>
  <si>
    <t>Número y % de satisfacción de los estudiantes (**)</t>
  </si>
  <si>
    <t>(**) Si se cuenta con este estudio se debe de incluir un texto como ANEXO al ProDES que describa la forma en que se realiza esta actividad. Para obtener el porcentaje de este indicador hay que considerar el total de encuestados entre los que contestaron positivamente.</t>
  </si>
  <si>
    <t>RESULTADOS EDUCATIVOS</t>
  </si>
  <si>
    <t xml:space="preserve">NO. </t>
  </si>
  <si>
    <t>Número y % de PE que aplican el EGEL a estudiantes egresados (Licenciatura)</t>
  </si>
  <si>
    <t>Número y % de estudiantes que aplicaron el EGEL (Licenciatura)</t>
  </si>
  <si>
    <t>Número y % de estudiantes que aprobaron el EGEL (Licenciatura)</t>
  </si>
  <si>
    <t>Número y % de estudiantes que aprobaron y que obtuvieron un resultado satisfactorio en el EGEL (Licenciatura)</t>
  </si>
  <si>
    <t>Número y % de estudiantes que aprobaron y que obtuvieron un resultado sobresaliente en el EGEL (Licenciatura)</t>
  </si>
  <si>
    <t>Número y % de PE que aplican el EGETSU a estudiantes egresados (TSU/PA)</t>
  </si>
  <si>
    <t>Número y % de estudiantes que aplicaron el EGETSU (TSU/PA)</t>
  </si>
  <si>
    <t>Número y % de estudiantes que aprobaron el EGETSU (TSU/PA)</t>
  </si>
  <si>
    <t>Número y % de estudiantes que aprobaron y que obtuvieron un resultado satisfactorio en el EGETSU (TSU/PA)</t>
  </si>
  <si>
    <t>Número y % de estudiantes que aprobaron y que obtuvieron un resultado sobresalientes en el EGETSU (TSU/PA)</t>
  </si>
  <si>
    <t xml:space="preserve">Número y % de PE que se actualizarán incorporando estudios de seguimiento de egresados
</t>
  </si>
  <si>
    <t xml:space="preserve">Número y % de PE que se actualizarán incorporando estudios de empleadores
</t>
  </si>
  <si>
    <t>Número y % de PE que se actualizarán incorporando el servicio social en el plan de estudios</t>
  </si>
  <si>
    <t>Número y % de PE que se actualizarán incorporando la práctica profesional en el plan de estudios</t>
  </si>
  <si>
    <t>Número y % de PE basados en competencias</t>
  </si>
  <si>
    <t>Número y % de PE que incorporan una segunda lengua (preferentemente el inglés) y que es requisito de egreso</t>
  </si>
  <si>
    <t>Número y % de PE que incorporan la temática del medio ambiente y el desarrollo sustentable en sus planes y/o programas de estudio</t>
  </si>
  <si>
    <t>Número y % de PE en los que el 80 % o más de sus egresados consiguieron empleo en menos de seis meses después de egresar</t>
  </si>
  <si>
    <t>Número y % de PE en los que el 80 % o más de sus titulados realizó alguna actividad laboral durante el primer año después de egresar y que coincidió o tuvo relación con sus estudios</t>
  </si>
  <si>
    <t>Conepto</t>
  </si>
  <si>
    <t>M1</t>
  </si>
  <si>
    <t>M2</t>
  </si>
  <si>
    <t>Número y % de egresados (eficiencia terminal) en TSU/PA (por cohorte generacional)</t>
  </si>
  <si>
    <t>Número y % de egresados de TSU/PA que consiguieron empleo en menos de seis meses despues de egresar</t>
  </si>
  <si>
    <t>Número y % de estudiantes titulados durante el primer año de egreso de TSU/PA (por cohorte generacional)</t>
  </si>
  <si>
    <t>Número y % de titulados de TSU/PA que realizó alguna actividad laboral despues de egresar y que coincidió o tuvo relación con sus estudios</t>
  </si>
  <si>
    <t>Número y % de egresados (eficiencia terminal) en licenciatura (por cohorte generacional)</t>
  </si>
  <si>
    <t>Número y % de egresados de licenciatura que consiguieron empleo en menos de seis meses despues de egresar</t>
  </si>
  <si>
    <t>Número y % de estudiantes titulados durante el primer año de egreso de licenciatura (por cohorte generacional)</t>
  </si>
  <si>
    <t>Número y % de titulados de licenciatura que realizó alguna actividad laboral despues de egresar y que coincidió o tuvo relación con sus estudios</t>
  </si>
  <si>
    <t>Número y % de satisfacción de los egresados (**)</t>
  </si>
  <si>
    <t>Número y % de una muestra representativa de la sociedad que tienen una opinión favorable de los resultados de la DES (**)</t>
  </si>
  <si>
    <t>Número y % de satisfacción de los empleadores sobre el desempeño de los egresados (**)</t>
  </si>
  <si>
    <t>(**) Si se cuenta con este estudio, incluir un texto como ANEXO al ProDES que describa la forma en que se realiza esta actividad. Para obtener el porcentaje de este indicador hay que considerar el total de encuestados entre los que contestaron positivamente.</t>
  </si>
  <si>
    <t>M1: Corresponde al número inicial con el que se obtiene el porcentaje de cada concepto.</t>
  </si>
  <si>
    <t>M2: Corresponde al número final con el que se obtiene el porcentaje de cada concepto.</t>
  </si>
  <si>
    <t>GENERACIÓN Y APLICACIÓN DEL CONOCIMIENTO</t>
  </si>
  <si>
    <t>Número de LGAC registradas</t>
  </si>
  <si>
    <t>Número y % de cuerpos académicos consolidados y registrados</t>
  </si>
  <si>
    <t>Número y % de cuerpos académicos en consolidación y registrados</t>
  </si>
  <si>
    <t>Número y % de cuerpos académicos en formación y registrados</t>
  </si>
  <si>
    <t>SI</t>
  </si>
  <si>
    <t>NO</t>
  </si>
  <si>
    <t>Existen estrategias orientas a compensar deficiencias de los estudiantes para evitar la deserción, manteniendo la calidad (**)</t>
  </si>
  <si>
    <t>(**) En caso afirmativo, incluir un texto como ANEXO que describa la forma en que se realiza esta actividad.</t>
  </si>
  <si>
    <t>INFRAESTRUCTURA: CÓMPUTO</t>
  </si>
  <si>
    <t>Total</t>
  </si>
  <si>
    <t>Obsoletas</t>
  </si>
  <si>
    <t>Dedicadas a los alumnos</t>
  </si>
  <si>
    <t>Dedicadas a los profesores</t>
  </si>
  <si>
    <t>Dedicadas al personal de apoyo</t>
  </si>
  <si>
    <t>Total de computadoras en la DES</t>
  </si>
  <si>
    <t>Número</t>
  </si>
  <si>
    <t>Número y % de computadoras por alumno</t>
  </si>
  <si>
    <t>Número y % de computadores por profesor</t>
  </si>
  <si>
    <t>Número y % de computadores por personal de apoyo</t>
  </si>
  <si>
    <r>
      <t xml:space="preserve">INFRAESTRUCTURA: ACERVOS </t>
    </r>
    <r>
      <rPr>
        <b/>
        <sz val="10"/>
        <color indexed="8"/>
        <rFont val="Arial Narrow"/>
        <family val="2"/>
      </rPr>
      <t>Libros y revistas en las bibliotecas de la DES</t>
    </r>
  </si>
  <si>
    <t>Área del conocimiento</t>
  </si>
  <si>
    <t>Títulos</t>
  </si>
  <si>
    <t>Volúmenes</t>
  </si>
  <si>
    <t>Suscripciones a revistas</t>
  </si>
  <si>
    <t>B  / A</t>
  </si>
  <si>
    <t>C  / A</t>
  </si>
  <si>
    <t>Suscrip-ciones a revistas</t>
  </si>
  <si>
    <t>E / D</t>
  </si>
  <si>
    <t>F / D</t>
  </si>
  <si>
    <t>H / G</t>
  </si>
  <si>
    <t>I  / G</t>
  </si>
  <si>
    <t>(A)</t>
  </si>
  <si>
    <t>(B)</t>
  </si>
  <si>
    <t>( C )</t>
  </si>
  <si>
    <t>(D)</t>
  </si>
  <si>
    <t>(E)</t>
  </si>
  <si>
    <t>(F)</t>
  </si>
  <si>
    <t>(G)</t>
  </si>
  <si>
    <t>(H)</t>
  </si>
  <si>
    <t>(I)</t>
  </si>
  <si>
    <t>CIENCIAS SOCIALES Y ADMINISTRATIVAS</t>
  </si>
  <si>
    <t>INGENIERÍA y TECNOLOGÍA</t>
  </si>
  <si>
    <t>CIENCIAS DE LA SALUD</t>
  </si>
  <si>
    <t>EDUCACIÓN Y HUMANIDADES</t>
  </si>
  <si>
    <t>CIENCIAS AGROPECUARIAS</t>
  </si>
  <si>
    <t>CIENCIAS NATURALES Y EXACTAS</t>
  </si>
  <si>
    <t>INFRAESTRUCTURA: CUBÍCULOS</t>
  </si>
  <si>
    <t xml:space="preserve">Número y % de profesores de tiempo completo con cubículo individual o compartido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</si>
</sst>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0"/>
      <name val="Arial"/>
    </font>
    <font>
      <sz val="11"/>
      <color theme="1"/>
      <name val="Calibri"/>
      <family val="2"/>
      <scheme val="minor"/>
    </font>
    <font>
      <sz val="10"/>
      <name val="Arial Narrow"/>
      <family val="2"/>
    </font>
    <font>
      <b/>
      <sz val="12"/>
      <color indexed="9"/>
      <name val="Arial Narrow"/>
      <family val="2"/>
    </font>
    <font>
      <sz val="8"/>
      <name val="Arial Narrow"/>
      <family val="2"/>
    </font>
    <font>
      <b/>
      <sz val="10"/>
      <name val="Arial Narrow"/>
      <family val="2"/>
    </font>
    <font>
      <sz val="9"/>
      <name val="Arial Narrow"/>
      <family val="2"/>
    </font>
    <font>
      <sz val="9"/>
      <color indexed="8"/>
      <name val="Calibri"/>
      <family val="2"/>
    </font>
    <font>
      <b/>
      <sz val="8"/>
      <name val="Arial Narrow"/>
      <family val="2"/>
    </font>
    <font>
      <sz val="10"/>
      <name val="Trebuchet MS"/>
      <family val="2"/>
    </font>
    <font>
      <sz val="10"/>
      <name val="Arial"/>
      <family val="2"/>
    </font>
    <font>
      <b/>
      <sz val="10"/>
      <color theme="1"/>
      <name val="Arial Narrow"/>
      <family val="2"/>
    </font>
    <font>
      <b/>
      <sz val="10"/>
      <color theme="0"/>
      <name val="Arial Narrow"/>
      <family val="2"/>
    </font>
    <font>
      <b/>
      <sz val="9"/>
      <name val="Arial Narrow"/>
      <family val="2"/>
    </font>
    <font>
      <b/>
      <sz val="10"/>
      <color indexed="8"/>
      <name val="Arial Narrow"/>
      <family val="2"/>
    </font>
    <font>
      <sz val="10"/>
      <color theme="5" tint="-0.249977111117893"/>
      <name val="Arial Narrow"/>
      <family val="2"/>
    </font>
    <font>
      <sz val="8"/>
      <color indexed="81"/>
      <name val="Tahoma"/>
      <family val="2"/>
    </font>
    <font>
      <b/>
      <sz val="9"/>
      <color indexed="81"/>
      <name val="Arial"/>
      <family val="2"/>
    </font>
  </fonts>
  <fills count="16">
    <fill>
      <patternFill patternType="none"/>
    </fill>
    <fill>
      <patternFill patternType="gray125"/>
    </fill>
    <fill>
      <patternFill patternType="solid">
        <fgColor indexed="8"/>
        <bgColor indexed="64"/>
      </patternFill>
    </fill>
    <fill>
      <patternFill patternType="solid">
        <fgColor indexed="45"/>
        <bgColor indexed="64"/>
      </patternFill>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indexed="50"/>
        <bgColor indexed="64"/>
      </patternFill>
    </fill>
    <fill>
      <patternFill patternType="solid">
        <fgColor rgb="FFFFFF00"/>
        <bgColor indexed="64"/>
      </patternFill>
    </fill>
    <fill>
      <patternFill patternType="solid">
        <fgColor theme="0" tint="-0.249977111117893"/>
        <bgColor indexed="64"/>
      </patternFill>
    </fill>
    <fill>
      <patternFill patternType="solid">
        <fgColor rgb="FF0000FF"/>
        <bgColor indexed="64"/>
      </patternFill>
    </fill>
    <fill>
      <patternFill patternType="solid">
        <fgColor indexed="47"/>
        <bgColor indexed="64"/>
      </patternFill>
    </fill>
    <fill>
      <patternFill patternType="solid">
        <fgColor indexed="43"/>
        <bgColor indexed="64"/>
      </patternFill>
    </fill>
    <fill>
      <patternFill patternType="solid">
        <fgColor theme="8" tint="0.39997558519241921"/>
        <bgColor indexed="64"/>
      </patternFill>
    </fill>
    <fill>
      <patternFill patternType="solid">
        <fgColor rgb="FF808000"/>
        <bgColor indexed="64"/>
      </patternFill>
    </fill>
  </fills>
  <borders count="5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2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right/>
      <top style="thin">
        <color indexed="64"/>
      </top>
      <bottom/>
      <diagonal/>
    </border>
    <border>
      <left style="hair">
        <color indexed="64"/>
      </left>
      <right/>
      <top style="hair">
        <color indexed="64"/>
      </top>
      <bottom style="hair">
        <color indexed="64"/>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s>
  <cellStyleXfs count="2">
    <xf numFmtId="0" fontId="0" fillId="0" borderId="0"/>
    <xf numFmtId="0" fontId="1" fillId="0" borderId="0"/>
  </cellStyleXfs>
  <cellXfs count="309">
    <xf numFmtId="0" fontId="0" fillId="0" borderId="0" xfId="0"/>
    <xf numFmtId="0" fontId="2" fillId="0" borderId="0" xfId="0" applyFont="1"/>
    <xf numFmtId="0" fontId="4" fillId="0" borderId="0" xfId="0" applyFont="1"/>
    <xf numFmtId="0" fontId="2" fillId="0" borderId="0" xfId="0" applyFont="1" applyBorder="1" applyAlignment="1">
      <alignment horizontal="left"/>
    </xf>
    <xf numFmtId="0" fontId="5" fillId="0" borderId="0" xfId="0" applyFont="1" applyBorder="1" applyAlignment="1">
      <alignment horizontal="left"/>
    </xf>
    <xf numFmtId="49" fontId="5" fillId="0" borderId="0" xfId="0" applyNumberFormat="1" applyFont="1" applyBorder="1" applyAlignment="1">
      <alignment horizontal="left"/>
    </xf>
    <xf numFmtId="49" fontId="2" fillId="0" borderId="0" xfId="0" applyNumberFormat="1" applyFont="1" applyBorder="1" applyAlignment="1">
      <alignment horizontal="left"/>
    </xf>
    <xf numFmtId="0" fontId="6" fillId="3" borderId="13" xfId="0" applyFont="1" applyFill="1" applyBorder="1" applyAlignment="1">
      <alignment horizontal="center" vertical="center" wrapText="1"/>
    </xf>
    <xf numFmtId="0" fontId="7" fillId="0" borderId="14" xfId="0" applyFont="1" applyBorder="1" applyAlignment="1">
      <alignment horizontal="left" vertic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0" xfId="0" applyFont="1" applyAlignment="1">
      <alignment horizontal="center"/>
    </xf>
    <xf numFmtId="49" fontId="7" fillId="0" borderId="14" xfId="0" applyNumberFormat="1" applyFont="1" applyBorder="1" applyAlignment="1" applyProtection="1">
      <alignment horizontal="left" vertical="distributed"/>
      <protection locked="0"/>
    </xf>
    <xf numFmtId="0" fontId="2" fillId="0" borderId="0"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49" fontId="5" fillId="0" borderId="0" xfId="0" applyNumberFormat="1" applyFont="1" applyFill="1" applyBorder="1"/>
    <xf numFmtId="0" fontId="5" fillId="4" borderId="13" xfId="0" applyFont="1" applyFill="1" applyBorder="1" applyAlignment="1">
      <alignment horizontal="center"/>
    </xf>
    <xf numFmtId="0" fontId="5" fillId="4" borderId="13" xfId="0" applyFont="1" applyFill="1" applyBorder="1" applyAlignment="1">
      <alignment horizontal="center" wrapText="1"/>
    </xf>
    <xf numFmtId="49" fontId="5" fillId="4" borderId="13" xfId="0" applyNumberFormat="1" applyFont="1" applyFill="1" applyBorder="1" applyAlignment="1">
      <alignment horizontal="center" wrapText="1"/>
    </xf>
    <xf numFmtId="49" fontId="2" fillId="4" borderId="13" xfId="0" applyNumberFormat="1" applyFont="1" applyFill="1" applyBorder="1" applyAlignment="1">
      <alignment horizontal="center" wrapText="1"/>
    </xf>
    <xf numFmtId="49" fontId="2" fillId="0" borderId="0" xfId="0" applyNumberFormat="1" applyFont="1"/>
    <xf numFmtId="0" fontId="5" fillId="0" borderId="23" xfId="0" applyFont="1" applyFill="1" applyBorder="1" applyAlignment="1">
      <alignment wrapText="1"/>
    </xf>
    <xf numFmtId="3" fontId="2" fillId="0" borderId="15" xfId="0" applyNumberFormat="1" applyFont="1" applyBorder="1"/>
    <xf numFmtId="0" fontId="2" fillId="0" borderId="15" xfId="0" applyFont="1" applyBorder="1"/>
    <xf numFmtId="0" fontId="2" fillId="0" borderId="16" xfId="0" applyFont="1" applyBorder="1"/>
    <xf numFmtId="0" fontId="5" fillId="0" borderId="24" xfId="0" applyFont="1" applyFill="1" applyBorder="1" applyAlignment="1">
      <alignment wrapText="1"/>
    </xf>
    <xf numFmtId="3" fontId="2" fillId="0" borderId="21" xfId="0" applyNumberFormat="1" applyFont="1" applyBorder="1"/>
    <xf numFmtId="0" fontId="2" fillId="0" borderId="21" xfId="0" applyFont="1" applyBorder="1"/>
    <xf numFmtId="0" fontId="2" fillId="0" borderId="22" xfId="0" applyFont="1" applyBorder="1"/>
    <xf numFmtId="0" fontId="8" fillId="0" borderId="25" xfId="0" applyFont="1" applyFill="1" applyBorder="1" applyAlignment="1">
      <alignment wrapText="1"/>
    </xf>
    <xf numFmtId="3" fontId="2" fillId="0" borderId="25" xfId="0" applyNumberFormat="1" applyFont="1" applyBorder="1"/>
    <xf numFmtId="0" fontId="2" fillId="0" borderId="25" xfId="0" applyFont="1" applyBorder="1"/>
    <xf numFmtId="0" fontId="5" fillId="4" borderId="27" xfId="0" applyFont="1" applyFill="1" applyBorder="1" applyAlignment="1">
      <alignment horizontal="center" wrapText="1"/>
    </xf>
    <xf numFmtId="49" fontId="5" fillId="4" borderId="30" xfId="0" applyNumberFormat="1" applyFont="1" applyFill="1" applyBorder="1" applyAlignment="1">
      <alignment horizontal="center" wrapText="1"/>
    </xf>
    <xf numFmtId="49" fontId="2" fillId="4" borderId="31" xfId="0" applyNumberFormat="1" applyFont="1" applyFill="1" applyBorder="1" applyAlignment="1">
      <alignment horizontal="center" wrapText="1"/>
    </xf>
    <xf numFmtId="0" fontId="5" fillId="0" borderId="32" xfId="0" applyFont="1" applyFill="1" applyBorder="1" applyAlignment="1">
      <alignment wrapText="1"/>
    </xf>
    <xf numFmtId="0" fontId="2" fillId="0" borderId="33" xfId="0" applyFont="1" applyBorder="1"/>
    <xf numFmtId="3" fontId="2" fillId="0" borderId="33" xfId="0" applyNumberFormat="1" applyFont="1" applyFill="1" applyBorder="1"/>
    <xf numFmtId="3" fontId="2" fillId="5" borderId="33" xfId="0" applyNumberFormat="1" applyFont="1" applyFill="1" applyBorder="1"/>
    <xf numFmtId="3" fontId="2" fillId="5" borderId="34" xfId="0" applyNumberFormat="1" applyFont="1" applyFill="1" applyBorder="1"/>
    <xf numFmtId="3" fontId="2" fillId="0" borderId="21" xfId="0" applyNumberFormat="1" applyFont="1" applyFill="1" applyBorder="1"/>
    <xf numFmtId="3" fontId="2" fillId="5" borderId="21" xfId="0" applyNumberFormat="1" applyFont="1" applyFill="1" applyBorder="1"/>
    <xf numFmtId="3" fontId="2" fillId="5" borderId="22" xfId="0" applyNumberFormat="1" applyFont="1" applyFill="1" applyBorder="1"/>
    <xf numFmtId="0" fontId="8" fillId="0" borderId="0" xfId="0" applyFont="1" applyFill="1" applyBorder="1" applyAlignment="1">
      <alignment wrapText="1"/>
    </xf>
    <xf numFmtId="3" fontId="2" fillId="0" borderId="0" xfId="0" applyNumberFormat="1" applyFont="1" applyFill="1" applyBorder="1"/>
    <xf numFmtId="3" fontId="9" fillId="0" borderId="0" xfId="0" applyNumberFormat="1" applyFont="1" applyBorder="1" applyAlignment="1" applyProtection="1">
      <alignment horizontal="center"/>
    </xf>
    <xf numFmtId="3" fontId="10" fillId="0" borderId="0" xfId="0" applyNumberFormat="1" applyFont="1" applyBorder="1" applyAlignment="1">
      <alignment horizontal="center" vertical="center"/>
    </xf>
    <xf numFmtId="0" fontId="5" fillId="6" borderId="13" xfId="0" applyFont="1" applyFill="1" applyBorder="1" applyAlignment="1">
      <alignment horizontal="center" wrapText="1"/>
    </xf>
    <xf numFmtId="49" fontId="5" fillId="6" borderId="13" xfId="0" applyNumberFormat="1" applyFont="1" applyFill="1" applyBorder="1" applyAlignment="1">
      <alignment horizontal="center" wrapText="1"/>
    </xf>
    <xf numFmtId="49" fontId="2" fillId="6" borderId="13" xfId="0" applyNumberFormat="1" applyFont="1" applyFill="1" applyBorder="1" applyAlignment="1">
      <alignment horizontal="center" wrapText="1"/>
    </xf>
    <xf numFmtId="3" fontId="2" fillId="0" borderId="33" xfId="0" applyNumberFormat="1" applyFont="1" applyBorder="1"/>
    <xf numFmtId="0" fontId="2" fillId="0" borderId="34" xfId="0" applyFont="1" applyBorder="1"/>
    <xf numFmtId="0" fontId="8" fillId="0" borderId="30" xfId="0" applyFont="1" applyFill="1" applyBorder="1" applyAlignment="1">
      <alignment wrapText="1"/>
    </xf>
    <xf numFmtId="3" fontId="2" fillId="0" borderId="0" xfId="0" applyNumberFormat="1" applyFont="1" applyBorder="1"/>
    <xf numFmtId="0" fontId="2" fillId="0" borderId="0" xfId="0" applyFont="1" applyBorder="1"/>
    <xf numFmtId="0" fontId="5" fillId="7" borderId="13" xfId="0" applyFont="1" applyFill="1" applyBorder="1" applyAlignment="1">
      <alignment horizontal="center" wrapText="1"/>
    </xf>
    <xf numFmtId="49" fontId="5" fillId="7" borderId="13" xfId="0" applyNumberFormat="1" applyFont="1" applyFill="1" applyBorder="1" applyAlignment="1">
      <alignment horizontal="center" wrapText="1"/>
    </xf>
    <xf numFmtId="49" fontId="2" fillId="7" borderId="13" xfId="0" applyNumberFormat="1" applyFont="1" applyFill="1" applyBorder="1" applyAlignment="1">
      <alignment horizontal="center" wrapText="1"/>
    </xf>
    <xf numFmtId="0" fontId="2" fillId="5" borderId="33" xfId="0" applyFont="1" applyFill="1" applyBorder="1"/>
    <xf numFmtId="0" fontId="2" fillId="5" borderId="34" xfId="0" applyFont="1" applyFill="1" applyBorder="1"/>
    <xf numFmtId="0" fontId="2" fillId="5" borderId="21" xfId="0" applyFont="1" applyFill="1" applyBorder="1"/>
    <xf numFmtId="0" fontId="2" fillId="5" borderId="22" xfId="0" applyFont="1" applyFill="1" applyBorder="1"/>
    <xf numFmtId="0" fontId="8" fillId="0" borderId="35" xfId="0" applyFont="1" applyFill="1" applyBorder="1" applyAlignment="1">
      <alignment wrapText="1"/>
    </xf>
    <xf numFmtId="3" fontId="2" fillId="0" borderId="25" xfId="0" applyNumberFormat="1" applyFont="1" applyFill="1" applyBorder="1"/>
    <xf numFmtId="0" fontId="5" fillId="0" borderId="0" xfId="0" applyFont="1" applyFill="1"/>
    <xf numFmtId="0" fontId="2" fillId="8" borderId="37" xfId="0" applyFont="1" applyFill="1" applyBorder="1" applyAlignment="1">
      <alignment horizontal="center"/>
    </xf>
    <xf numFmtId="0" fontId="2" fillId="9" borderId="32" xfId="0" applyFont="1" applyFill="1" applyBorder="1" applyAlignment="1">
      <alignment horizontal="justify" vertical="justify"/>
    </xf>
    <xf numFmtId="3" fontId="2" fillId="0" borderId="33" xfId="0" applyNumberFormat="1" applyFont="1" applyBorder="1" applyAlignment="1">
      <alignment horizontal="right" wrapText="1"/>
    </xf>
    <xf numFmtId="3" fontId="2" fillId="5" borderId="33" xfId="0" applyNumberFormat="1" applyFont="1" applyFill="1" applyBorder="1" applyAlignment="1">
      <alignment horizontal="right" wrapText="1"/>
    </xf>
    <xf numFmtId="3" fontId="2" fillId="5" borderId="34" xfId="0" applyNumberFormat="1" applyFont="1" applyFill="1" applyBorder="1" applyAlignment="1">
      <alignment horizontal="right" wrapText="1"/>
    </xf>
    <xf numFmtId="0" fontId="5" fillId="9" borderId="38" xfId="0" applyFont="1" applyFill="1" applyBorder="1" applyAlignment="1">
      <alignment horizontal="justify" vertical="justify"/>
    </xf>
    <xf numFmtId="3" fontId="2" fillId="5" borderId="17" xfId="0" applyNumberFormat="1" applyFont="1" applyFill="1" applyBorder="1" applyAlignment="1">
      <alignment horizontal="right" wrapText="1"/>
    </xf>
    <xf numFmtId="3" fontId="2" fillId="5" borderId="18" xfId="0" applyNumberFormat="1" applyFont="1" applyFill="1" applyBorder="1" applyAlignment="1">
      <alignment horizontal="right" wrapText="1"/>
    </xf>
    <xf numFmtId="0" fontId="2" fillId="0" borderId="38" xfId="0" applyFont="1" applyFill="1" applyBorder="1" applyAlignment="1">
      <alignment horizontal="justify" vertical="justify"/>
    </xf>
    <xf numFmtId="0" fontId="2" fillId="0" borderId="24" xfId="0" applyFont="1" applyFill="1" applyBorder="1" applyAlignment="1">
      <alignment horizontal="justify" vertical="justify"/>
    </xf>
    <xf numFmtId="3" fontId="2" fillId="5" borderId="21" xfId="0" applyNumberFormat="1" applyFont="1" applyFill="1" applyBorder="1" applyAlignment="1">
      <alignment horizontal="right" wrapText="1"/>
    </xf>
    <xf numFmtId="3" fontId="2" fillId="5" borderId="22" xfId="0" applyNumberFormat="1" applyFont="1" applyFill="1" applyBorder="1" applyAlignment="1">
      <alignment horizontal="right" wrapText="1"/>
    </xf>
    <xf numFmtId="0" fontId="5" fillId="0" borderId="0" xfId="0" applyFont="1" applyBorder="1" applyAlignment="1">
      <alignment horizontal="justify" vertical="top"/>
    </xf>
    <xf numFmtId="0" fontId="2" fillId="8" borderId="13" xfId="0" applyFont="1" applyFill="1" applyBorder="1" applyAlignment="1">
      <alignment horizontal="center"/>
    </xf>
    <xf numFmtId="0" fontId="2" fillId="9" borderId="38" xfId="0" applyFont="1" applyFill="1" applyBorder="1" applyAlignment="1">
      <alignment horizontal="justify" vertical="justify"/>
    </xf>
    <xf numFmtId="0" fontId="11" fillId="9" borderId="38" xfId="0" applyFont="1" applyFill="1" applyBorder="1" applyAlignment="1">
      <alignment horizontal="justify" vertical="justify"/>
    </xf>
    <xf numFmtId="3" fontId="2" fillId="10" borderId="17" xfId="0" applyNumberFormat="1" applyFont="1" applyFill="1" applyBorder="1" applyAlignment="1">
      <alignment horizontal="right" wrapText="1"/>
    </xf>
    <xf numFmtId="3" fontId="2" fillId="10" borderId="40" xfId="0" applyNumberFormat="1" applyFont="1" applyFill="1" applyBorder="1" applyAlignment="1">
      <alignment horizontal="right" wrapText="1"/>
    </xf>
    <xf numFmtId="0" fontId="11" fillId="9" borderId="24" xfId="0" applyFont="1" applyFill="1" applyBorder="1" applyAlignment="1">
      <alignment horizontal="justify" vertical="justify"/>
    </xf>
    <xf numFmtId="0" fontId="0" fillId="0" borderId="0" xfId="0" applyAlignment="1">
      <alignment horizontal="justify" vertical="justify"/>
    </xf>
    <xf numFmtId="0" fontId="2" fillId="8" borderId="33" xfId="0" applyFont="1" applyFill="1" applyBorder="1" applyAlignment="1">
      <alignment horizontal="center"/>
    </xf>
    <xf numFmtId="0" fontId="2" fillId="0" borderId="32" xfId="0" applyFont="1" applyFill="1" applyBorder="1" applyAlignment="1">
      <alignment horizontal="justify" vertical="justify" wrapText="1"/>
    </xf>
    <xf numFmtId="164" fontId="2" fillId="5" borderId="33" xfId="0" applyNumberFormat="1" applyFont="1" applyFill="1" applyBorder="1" applyAlignment="1">
      <alignment horizontal="right" wrapText="1"/>
    </xf>
    <xf numFmtId="164" fontId="2" fillId="5" borderId="34" xfId="0" applyNumberFormat="1" applyFont="1" applyFill="1" applyBorder="1" applyAlignment="1">
      <alignment horizontal="right" wrapText="1"/>
    </xf>
    <xf numFmtId="0" fontId="2" fillId="0" borderId="38" xfId="0" applyFont="1" applyFill="1" applyBorder="1" applyAlignment="1">
      <alignment horizontal="justify" vertical="justify" wrapText="1"/>
    </xf>
    <xf numFmtId="164" fontId="2" fillId="5" borderId="17" xfId="0" applyNumberFormat="1" applyFont="1" applyFill="1" applyBorder="1" applyAlignment="1">
      <alignment horizontal="right" wrapText="1"/>
    </xf>
    <xf numFmtId="164" fontId="2" fillId="5" borderId="18" xfId="0" applyNumberFormat="1" applyFont="1" applyFill="1" applyBorder="1" applyAlignment="1">
      <alignment horizontal="right" wrapText="1"/>
    </xf>
    <xf numFmtId="0" fontId="11" fillId="0" borderId="38" xfId="0" applyFont="1" applyFill="1" applyBorder="1" applyAlignment="1">
      <alignment horizontal="justify" vertical="justify"/>
    </xf>
    <xf numFmtId="0" fontId="11" fillId="0" borderId="24" xfId="0" applyFont="1" applyFill="1" applyBorder="1" applyAlignment="1">
      <alignment horizontal="justify" vertical="justify"/>
    </xf>
    <xf numFmtId="164" fontId="2" fillId="5" borderId="21" xfId="0" applyNumberFormat="1" applyFont="1" applyFill="1" applyBorder="1" applyAlignment="1">
      <alignment horizontal="right" wrapText="1"/>
    </xf>
    <xf numFmtId="164" fontId="2" fillId="5" borderId="22" xfId="0" applyNumberFormat="1" applyFont="1" applyFill="1" applyBorder="1" applyAlignment="1">
      <alignment horizontal="right" wrapText="1"/>
    </xf>
    <xf numFmtId="0" fontId="5" fillId="0" borderId="0" xfId="0" applyFont="1"/>
    <xf numFmtId="0" fontId="2" fillId="3" borderId="13" xfId="0" applyFont="1" applyFill="1" applyBorder="1" applyAlignment="1">
      <alignment horizontal="center"/>
    </xf>
    <xf numFmtId="0" fontId="2" fillId="0" borderId="32" xfId="0" applyFont="1" applyFill="1" applyBorder="1" applyAlignment="1">
      <alignment horizontal="justify" vertical="center"/>
    </xf>
    <xf numFmtId="0" fontId="2" fillId="0" borderId="33" xfId="0" applyFont="1" applyFill="1" applyBorder="1" applyAlignment="1">
      <alignment horizontal="center" vertical="center"/>
    </xf>
    <xf numFmtId="0" fontId="2" fillId="5" borderId="33" xfId="0" applyFont="1" applyFill="1" applyBorder="1" applyAlignment="1">
      <alignment horizontal="center" vertical="center"/>
    </xf>
    <xf numFmtId="0" fontId="2" fillId="5" borderId="34" xfId="0" applyFont="1" applyFill="1" applyBorder="1" applyAlignment="1">
      <alignment horizontal="center" vertical="center"/>
    </xf>
    <xf numFmtId="0" fontId="2" fillId="0" borderId="38" xfId="0" applyFont="1" applyBorder="1" applyAlignment="1">
      <alignment horizontal="justify" vertical="top"/>
    </xf>
    <xf numFmtId="3" fontId="2" fillId="0" borderId="17" xfId="0" applyNumberFormat="1" applyFont="1" applyBorder="1" applyAlignment="1">
      <alignment horizontal="center" vertical="center"/>
    </xf>
    <xf numFmtId="165" fontId="2" fillId="5" borderId="17" xfId="0" applyNumberFormat="1" applyFont="1" applyFill="1" applyBorder="1" applyAlignment="1">
      <alignment horizontal="center" vertical="center"/>
    </xf>
    <xf numFmtId="165" fontId="2" fillId="5" borderId="18" xfId="0" applyNumberFormat="1" applyFont="1" applyFill="1" applyBorder="1" applyAlignment="1">
      <alignment horizontal="center" vertical="center"/>
    </xf>
    <xf numFmtId="0" fontId="11" fillId="0" borderId="38" xfId="0" applyFont="1" applyFill="1" applyBorder="1" applyAlignment="1">
      <alignment horizontal="justify" vertical="justify" wrapText="1"/>
    </xf>
    <xf numFmtId="3" fontId="2" fillId="10" borderId="17" xfId="0" applyNumberFormat="1" applyFont="1" applyFill="1" applyBorder="1" applyAlignment="1">
      <alignment horizontal="center" vertical="center"/>
    </xf>
    <xf numFmtId="165" fontId="2" fillId="10" borderId="17" xfId="0" applyNumberFormat="1" applyFont="1" applyFill="1" applyBorder="1" applyAlignment="1">
      <alignment horizontal="center" vertical="center"/>
    </xf>
    <xf numFmtId="0" fontId="2" fillId="0" borderId="24" xfId="0" applyFont="1" applyFill="1" applyBorder="1" applyAlignment="1">
      <alignment horizontal="justify" vertical="justify" wrapText="1"/>
    </xf>
    <xf numFmtId="3" fontId="2" fillId="0" borderId="21" xfId="0" applyNumberFormat="1" applyFont="1" applyBorder="1" applyAlignment="1">
      <alignment horizontal="center" vertical="center"/>
    </xf>
    <xf numFmtId="165" fontId="2" fillId="5" borderId="21" xfId="0" applyNumberFormat="1" applyFont="1" applyFill="1" applyBorder="1" applyAlignment="1">
      <alignment horizontal="center" vertical="center"/>
    </xf>
    <xf numFmtId="165" fontId="2" fillId="5" borderId="22" xfId="0" applyNumberFormat="1" applyFont="1" applyFill="1" applyBorder="1" applyAlignment="1">
      <alignment horizontal="center" vertical="center"/>
    </xf>
    <xf numFmtId="0" fontId="5" fillId="3" borderId="13" xfId="0" applyFont="1" applyFill="1" applyBorder="1" applyAlignment="1">
      <alignment horizontal="center"/>
    </xf>
    <xf numFmtId="0" fontId="2" fillId="0" borderId="32" xfId="0" applyFont="1" applyFill="1" applyBorder="1" applyAlignment="1">
      <alignment vertical="justify"/>
    </xf>
    <xf numFmtId="0" fontId="0" fillId="0" borderId="33" xfId="0" applyBorder="1" applyAlignment="1">
      <alignment horizontal="center" vertical="center"/>
    </xf>
    <xf numFmtId="0" fontId="0" fillId="5" borderId="33" xfId="0" applyFill="1" applyBorder="1" applyAlignment="1">
      <alignment horizontal="center" vertical="center"/>
    </xf>
    <xf numFmtId="0" fontId="0" fillId="5" borderId="34" xfId="0" applyFill="1" applyBorder="1" applyAlignment="1">
      <alignment horizontal="center" vertical="center"/>
    </xf>
    <xf numFmtId="0" fontId="2" fillId="0" borderId="38" xfId="0" applyFont="1" applyFill="1" applyBorder="1" applyAlignment="1">
      <alignment vertical="justify"/>
    </xf>
    <xf numFmtId="0" fontId="2" fillId="0" borderId="17" xfId="0" applyFont="1" applyFill="1" applyBorder="1" applyAlignment="1">
      <alignment horizontal="center" vertical="center"/>
    </xf>
    <xf numFmtId="0" fontId="2" fillId="5" borderId="17" xfId="0" applyFont="1" applyFill="1" applyBorder="1" applyAlignment="1">
      <alignment horizontal="center" vertical="center"/>
    </xf>
    <xf numFmtId="3" fontId="2" fillId="5" borderId="17" xfId="0" applyNumberFormat="1" applyFont="1" applyFill="1" applyBorder="1" applyAlignment="1">
      <alignment horizontal="center" vertical="center"/>
    </xf>
    <xf numFmtId="0" fontId="0" fillId="0" borderId="17" xfId="0" applyBorder="1" applyAlignment="1">
      <alignment horizontal="center" vertical="center"/>
    </xf>
    <xf numFmtId="0" fontId="0" fillId="5" borderId="17" xfId="0" applyFill="1" applyBorder="1" applyAlignment="1">
      <alignment horizontal="center" vertical="center"/>
    </xf>
    <xf numFmtId="0" fontId="0" fillId="5" borderId="18" xfId="0" applyFill="1" applyBorder="1" applyAlignment="1">
      <alignment horizontal="center" vertical="center"/>
    </xf>
    <xf numFmtId="0" fontId="11" fillId="0" borderId="38" xfId="0" applyFont="1" applyFill="1" applyBorder="1" applyAlignment="1">
      <alignment vertical="justify"/>
    </xf>
    <xf numFmtId="0" fontId="11" fillId="0" borderId="24" xfId="0" applyFont="1" applyFill="1" applyBorder="1" applyAlignment="1">
      <alignment vertical="justify"/>
    </xf>
    <xf numFmtId="0" fontId="2" fillId="0" borderId="21" xfId="0" applyFont="1" applyFill="1" applyBorder="1" applyAlignment="1">
      <alignment horizontal="center" vertical="center"/>
    </xf>
    <xf numFmtId="0" fontId="2" fillId="5" borderId="21" xfId="0" applyFont="1" applyFill="1" applyBorder="1" applyAlignment="1">
      <alignment horizontal="center" vertical="center"/>
    </xf>
    <xf numFmtId="3" fontId="2" fillId="5" borderId="21" xfId="0" applyNumberFormat="1" applyFont="1" applyFill="1" applyBorder="1" applyAlignment="1">
      <alignment horizontal="center" vertical="center"/>
    </xf>
    <xf numFmtId="0" fontId="0" fillId="0" borderId="21" xfId="0" applyBorder="1" applyAlignment="1">
      <alignment horizontal="center" vertical="center"/>
    </xf>
    <xf numFmtId="0" fontId="0" fillId="5" borderId="21" xfId="0" applyFill="1" applyBorder="1" applyAlignment="1">
      <alignment horizontal="center" vertical="center"/>
    </xf>
    <xf numFmtId="0" fontId="0" fillId="5" borderId="22" xfId="0" applyFill="1" applyBorder="1" applyAlignment="1">
      <alignment horizontal="center" vertical="center"/>
    </xf>
    <xf numFmtId="0" fontId="12" fillId="11" borderId="44" xfId="0" applyFont="1" applyFill="1" applyBorder="1" applyAlignment="1">
      <alignment horizontal="center" vertical="justify"/>
    </xf>
    <xf numFmtId="0" fontId="12" fillId="11" borderId="44" xfId="0" applyFont="1" applyFill="1" applyBorder="1" applyAlignment="1">
      <alignment horizontal="center"/>
    </xf>
    <xf numFmtId="0" fontId="2" fillId="0" borderId="23" xfId="0" applyFont="1" applyBorder="1" applyAlignment="1">
      <alignment horizontal="justify" vertical="justify"/>
    </xf>
    <xf numFmtId="0" fontId="2" fillId="0" borderId="45" xfId="0" applyFont="1" applyBorder="1" applyAlignment="1">
      <alignment horizontal="center" vertical="center"/>
    </xf>
    <xf numFmtId="3" fontId="2" fillId="5" borderId="15" xfId="0" applyNumberFormat="1" applyFont="1" applyFill="1" applyBorder="1" applyAlignment="1">
      <alignment horizontal="center" vertical="center"/>
    </xf>
    <xf numFmtId="3" fontId="2" fillId="0" borderId="15" xfId="0" applyNumberFormat="1" applyFont="1" applyBorder="1" applyAlignment="1">
      <alignment horizontal="center" vertical="center"/>
    </xf>
    <xf numFmtId="3" fontId="2" fillId="0" borderId="46" xfId="0" applyNumberFormat="1" applyFont="1" applyBorder="1" applyAlignment="1">
      <alignment horizontal="center" vertical="center"/>
    </xf>
    <xf numFmtId="3" fontId="2" fillId="5" borderId="16" xfId="0" applyNumberFormat="1" applyFont="1" applyFill="1" applyBorder="1" applyAlignment="1">
      <alignment horizontal="center" vertical="center"/>
    </xf>
    <xf numFmtId="0" fontId="2" fillId="0" borderId="38" xfId="0" applyFont="1" applyBorder="1" applyAlignment="1">
      <alignment horizontal="justify" vertical="justify"/>
    </xf>
    <xf numFmtId="0" fontId="2" fillId="0" borderId="47" xfId="0" applyFont="1" applyBorder="1" applyAlignment="1">
      <alignment horizontal="center" vertical="center"/>
    </xf>
    <xf numFmtId="3" fontId="2" fillId="0" borderId="40" xfId="0" applyNumberFormat="1" applyFont="1" applyBorder="1" applyAlignment="1">
      <alignment horizontal="center" vertical="center"/>
    </xf>
    <xf numFmtId="3" fontId="2" fillId="5" borderId="18" xfId="0" applyNumberFormat="1" applyFont="1" applyFill="1" applyBorder="1" applyAlignment="1">
      <alignment horizontal="center" vertical="center"/>
    </xf>
    <xf numFmtId="0" fontId="2" fillId="5" borderId="47" xfId="0" applyFont="1" applyFill="1" applyBorder="1" applyAlignment="1">
      <alignment horizontal="center" vertical="center"/>
    </xf>
    <xf numFmtId="3" fontId="2" fillId="0" borderId="18" xfId="0" applyNumberFormat="1" applyFont="1" applyBorder="1" applyAlignment="1">
      <alignment horizontal="center" vertical="center"/>
    </xf>
    <xf numFmtId="0" fontId="13" fillId="0" borderId="30" xfId="0" applyFont="1" applyBorder="1" applyAlignment="1">
      <alignment wrapText="1"/>
    </xf>
    <xf numFmtId="0" fontId="13" fillId="0" borderId="0" xfId="0" applyFont="1" applyBorder="1" applyAlignment="1">
      <alignment wrapText="1"/>
    </xf>
    <xf numFmtId="0" fontId="2" fillId="0" borderId="24" xfId="0" applyFont="1" applyBorder="1" applyAlignment="1">
      <alignment horizontal="justify" vertical="justify"/>
    </xf>
    <xf numFmtId="0" fontId="2" fillId="0" borderId="48" xfId="0" applyFont="1" applyBorder="1" applyAlignment="1">
      <alignment horizontal="center" vertical="center"/>
    </xf>
    <xf numFmtId="3" fontId="2" fillId="0" borderId="49"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0" xfId="0" applyFont="1" applyBorder="1" applyAlignment="1">
      <alignment horizontal="justify" vertical="justify"/>
    </xf>
    <xf numFmtId="0" fontId="5" fillId="12" borderId="13" xfId="0" applyFont="1" applyFill="1" applyBorder="1" applyAlignment="1">
      <alignment horizontal="center" vertical="center"/>
    </xf>
    <xf numFmtId="0" fontId="2" fillId="0" borderId="32" xfId="0" applyFont="1" applyFill="1" applyBorder="1" applyAlignment="1">
      <alignment horizontal="justify" vertical="justify"/>
    </xf>
    <xf numFmtId="165" fontId="2" fillId="5" borderId="33" xfId="0" applyNumberFormat="1" applyFont="1" applyFill="1" applyBorder="1" applyAlignment="1">
      <alignment horizontal="center" vertical="center"/>
    </xf>
    <xf numFmtId="165" fontId="2" fillId="0" borderId="33" xfId="0" applyNumberFormat="1" applyFont="1" applyBorder="1" applyAlignment="1">
      <alignment horizontal="center" vertical="center"/>
    </xf>
    <xf numFmtId="165" fontId="2" fillId="5" borderId="34" xfId="0" applyNumberFormat="1" applyFont="1" applyFill="1" applyBorder="1" applyAlignment="1">
      <alignment horizontal="center" vertical="center"/>
    </xf>
    <xf numFmtId="0" fontId="5" fillId="0" borderId="30" xfId="0" applyFont="1" applyBorder="1" applyAlignment="1">
      <alignment vertical="center"/>
    </xf>
    <xf numFmtId="0" fontId="0" fillId="0" borderId="0" xfId="0" applyAlignment="1"/>
    <xf numFmtId="165" fontId="2" fillId="0" borderId="17" xfId="0" applyNumberFormat="1" applyFont="1" applyFill="1" applyBorder="1" applyAlignment="1">
      <alignment horizontal="center" vertical="center"/>
    </xf>
    <xf numFmtId="165" fontId="2" fillId="0" borderId="18" xfId="0" applyNumberFormat="1" applyFont="1" applyFill="1" applyBorder="1" applyAlignment="1">
      <alignment horizontal="center" vertical="center"/>
    </xf>
    <xf numFmtId="0" fontId="0" fillId="0" borderId="30" xfId="0" applyBorder="1" applyAlignment="1"/>
    <xf numFmtId="165" fontId="2" fillId="0" borderId="17" xfId="0" applyNumberFormat="1" applyFont="1" applyBorder="1" applyAlignment="1">
      <alignment horizontal="center" vertical="center"/>
    </xf>
    <xf numFmtId="0" fontId="11" fillId="9" borderId="38" xfId="0" applyFont="1" applyFill="1" applyBorder="1" applyAlignment="1">
      <alignment horizontal="justify" vertical="justify" wrapText="1"/>
    </xf>
    <xf numFmtId="0" fontId="5" fillId="0" borderId="0" xfId="0" applyFont="1" applyBorder="1" applyAlignment="1">
      <alignment vertical="center" wrapText="1"/>
    </xf>
    <xf numFmtId="0" fontId="2" fillId="9" borderId="24" xfId="0" applyFont="1" applyFill="1" applyBorder="1" applyAlignment="1">
      <alignment horizontal="justify" vertical="justify"/>
    </xf>
    <xf numFmtId="165" fontId="2" fillId="0" borderId="21" xfId="0" applyNumberFormat="1" applyFont="1" applyBorder="1" applyAlignment="1">
      <alignment horizontal="center" vertical="center"/>
    </xf>
    <xf numFmtId="0" fontId="5" fillId="0" borderId="30" xfId="0" applyFont="1" applyBorder="1" applyAlignment="1">
      <alignment vertical="center" wrapText="1"/>
    </xf>
    <xf numFmtId="0" fontId="2" fillId="0" borderId="0" xfId="0" applyFont="1" applyFill="1" applyBorder="1" applyAlignment="1">
      <alignment horizontal="justify" vertical="justify"/>
    </xf>
    <xf numFmtId="165" fontId="2" fillId="0" borderId="0" xfId="0" applyNumberFormat="1" applyFont="1" applyFill="1" applyBorder="1" applyAlignment="1">
      <alignment horizontal="right" vertical="center"/>
    </xf>
    <xf numFmtId="0" fontId="0" fillId="0" borderId="0" xfId="0" applyBorder="1"/>
    <xf numFmtId="0" fontId="11" fillId="0" borderId="32" xfId="0" applyFont="1" applyFill="1" applyBorder="1" applyAlignment="1">
      <alignment horizontal="justify" vertical="justify"/>
    </xf>
    <xf numFmtId="0" fontId="8" fillId="4" borderId="37" xfId="0" applyFont="1" applyFill="1" applyBorder="1" applyAlignment="1">
      <alignment horizontal="center"/>
    </xf>
    <xf numFmtId="0" fontId="2" fillId="0" borderId="32" xfId="0" applyFont="1" applyBorder="1" applyAlignment="1">
      <alignment horizontal="justify" vertical="top"/>
    </xf>
    <xf numFmtId="3" fontId="2" fillId="0" borderId="17" xfId="0" applyNumberFormat="1" applyFont="1" applyBorder="1"/>
    <xf numFmtId="0" fontId="2" fillId="0" borderId="24" xfId="0" applyFont="1" applyBorder="1" applyAlignment="1">
      <alignment horizontal="justify" vertical="top"/>
    </xf>
    <xf numFmtId="0" fontId="2" fillId="7" borderId="13" xfId="0" applyFont="1" applyFill="1" applyBorder="1" applyAlignment="1">
      <alignment horizontal="center"/>
    </xf>
    <xf numFmtId="49" fontId="2" fillId="0" borderId="21" xfId="0" applyNumberFormat="1" applyFont="1" applyBorder="1" applyAlignment="1">
      <alignment horizontal="center" vertical="center"/>
    </xf>
    <xf numFmtId="49" fontId="2" fillId="0" borderId="22" xfId="0" applyNumberFormat="1" applyFont="1" applyBorder="1" applyAlignment="1">
      <alignment horizontal="center" vertical="center"/>
    </xf>
    <xf numFmtId="0" fontId="2" fillId="13" borderId="28" xfId="0" applyFont="1" applyFill="1" applyBorder="1" applyAlignment="1"/>
    <xf numFmtId="0" fontId="2" fillId="13" borderId="29" xfId="0" applyFont="1" applyFill="1" applyBorder="1" applyAlignment="1"/>
    <xf numFmtId="0" fontId="4" fillId="13" borderId="37" xfId="0" applyFont="1" applyFill="1" applyBorder="1" applyAlignment="1">
      <alignment horizontal="center"/>
    </xf>
    <xf numFmtId="0" fontId="2" fillId="0" borderId="17" xfId="0" applyFont="1" applyBorder="1"/>
    <xf numFmtId="0" fontId="8" fillId="14" borderId="13" xfId="0" applyFont="1" applyFill="1" applyBorder="1" applyAlignment="1">
      <alignment horizontal="center"/>
    </xf>
    <xf numFmtId="0" fontId="11" fillId="9" borderId="32" xfId="0" applyFont="1" applyFill="1" applyBorder="1"/>
    <xf numFmtId="0" fontId="0" fillId="0" borderId="33" xfId="0" applyBorder="1"/>
    <xf numFmtId="2" fontId="0" fillId="0" borderId="33" xfId="0" applyNumberFormat="1" applyBorder="1"/>
    <xf numFmtId="2" fontId="0" fillId="0" borderId="34" xfId="0" applyNumberFormat="1" applyBorder="1"/>
    <xf numFmtId="0" fontId="11" fillId="9" borderId="38" xfId="0" applyFont="1" applyFill="1" applyBorder="1"/>
    <xf numFmtId="0" fontId="11" fillId="9" borderId="24" xfId="0" applyFont="1" applyFill="1" applyBorder="1" applyAlignment="1">
      <alignment vertical="distributed" wrapText="1"/>
    </xf>
    <xf numFmtId="0" fontId="0" fillId="0" borderId="21" xfId="0" applyBorder="1"/>
    <xf numFmtId="0" fontId="2" fillId="0" borderId="35" xfId="0" applyFont="1" applyBorder="1"/>
    <xf numFmtId="0" fontId="2" fillId="0" borderId="54" xfId="0" applyFont="1" applyBorder="1"/>
    <xf numFmtId="0" fontId="2" fillId="4" borderId="13" xfId="0" applyFont="1" applyFill="1" applyBorder="1" applyAlignment="1">
      <alignment horizontal="center" vertical="center" textRotation="90"/>
    </xf>
    <xf numFmtId="0" fontId="2" fillId="4" borderId="13" xfId="0" applyFont="1" applyFill="1" applyBorder="1" applyAlignment="1">
      <alignment horizontal="justify" vertical="center" textRotation="90"/>
    </xf>
    <xf numFmtId="0" fontId="2" fillId="4" borderId="13" xfId="0" applyFont="1" applyFill="1" applyBorder="1" applyAlignment="1">
      <alignment horizontal="center" vertical="justify"/>
    </xf>
    <xf numFmtId="0" fontId="2" fillId="4" borderId="13" xfId="0" applyFont="1" applyFill="1" applyBorder="1" applyAlignment="1">
      <alignment horizontal="justify" vertical="justify"/>
    </xf>
    <xf numFmtId="0" fontId="2" fillId="0" borderId="32" xfId="0" applyFont="1" applyBorder="1" applyAlignment="1">
      <alignment horizontal="justify" vertical="justify"/>
    </xf>
    <xf numFmtId="3" fontId="2" fillId="0" borderId="33" xfId="1" applyNumberFormat="1" applyFont="1" applyBorder="1" applyAlignment="1">
      <alignment horizontal="right" vertical="center"/>
    </xf>
    <xf numFmtId="3" fontId="2" fillId="0" borderId="17" xfId="1" applyNumberFormat="1" applyFont="1" applyFill="1" applyBorder="1" applyAlignment="1">
      <alignment horizontal="right" vertical="center"/>
    </xf>
    <xf numFmtId="3" fontId="2" fillId="0" borderId="17" xfId="1" applyNumberFormat="1" applyFont="1" applyBorder="1" applyAlignment="1">
      <alignment horizontal="right" vertical="center"/>
    </xf>
    <xf numFmtId="3" fontId="15" fillId="0" borderId="17" xfId="1" applyNumberFormat="1" applyFont="1" applyBorder="1" applyAlignment="1">
      <alignment horizontal="right" vertical="center"/>
    </xf>
    <xf numFmtId="0" fontId="2" fillId="5" borderId="17" xfId="0" applyFont="1" applyFill="1" applyBorder="1"/>
    <xf numFmtId="0" fontId="2" fillId="5" borderId="18" xfId="0" applyFont="1" applyFill="1" applyBorder="1"/>
    <xf numFmtId="3" fontId="2" fillId="0" borderId="21" xfId="1" applyNumberFormat="1" applyFont="1" applyBorder="1" applyAlignment="1">
      <alignment horizontal="right" vertical="center"/>
    </xf>
    <xf numFmtId="0" fontId="2" fillId="15" borderId="13" xfId="0" applyFont="1" applyFill="1" applyBorder="1" applyAlignment="1">
      <alignment horizontal="center"/>
    </xf>
    <xf numFmtId="0" fontId="2" fillId="9" borderId="55" xfId="0" applyFont="1" applyFill="1" applyBorder="1" applyAlignment="1">
      <alignment horizontal="justify" vertical="justify"/>
    </xf>
    <xf numFmtId="0" fontId="2" fillId="0" borderId="15" xfId="0" applyFont="1" applyBorder="1" applyAlignment="1">
      <alignment horizontal="center" vertical="center"/>
    </xf>
    <xf numFmtId="0" fontId="2" fillId="5" borderId="15" xfId="0" applyFont="1" applyFill="1" applyBorder="1" applyAlignment="1">
      <alignment horizontal="center" vertical="center"/>
    </xf>
    <xf numFmtId="2" fontId="0" fillId="0" borderId="21" xfId="0" applyNumberFormat="1" applyBorder="1"/>
    <xf numFmtId="2" fontId="0" fillId="0" borderId="22" xfId="0" applyNumberFormat="1" applyBorder="1"/>
    <xf numFmtId="0" fontId="2" fillId="15" borderId="13"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50" xfId="0" applyFont="1" applyFill="1" applyBorder="1" applyAlignment="1">
      <alignment horizontal="center" vertical="center"/>
    </xf>
    <xf numFmtId="0" fontId="5" fillId="4" borderId="36" xfId="0" applyFont="1" applyFill="1" applyBorder="1" applyAlignment="1">
      <alignment horizontal="center" vertical="center"/>
    </xf>
    <xf numFmtId="0" fontId="2" fillId="4" borderId="13" xfId="0" applyFont="1" applyFill="1" applyBorder="1" applyAlignment="1">
      <alignment horizontal="center"/>
    </xf>
    <xf numFmtId="0" fontId="5" fillId="15" borderId="28" xfId="0" applyFont="1" applyFill="1" applyBorder="1" applyAlignment="1">
      <alignment horizontal="center"/>
    </xf>
    <xf numFmtId="0" fontId="5" fillId="15" borderId="26" xfId="0" applyFont="1" applyFill="1" applyBorder="1" applyAlignment="1">
      <alignment horizontal="center"/>
    </xf>
    <xf numFmtId="0" fontId="5" fillId="15" borderId="29" xfId="0" applyFont="1" applyFill="1" applyBorder="1" applyAlignment="1">
      <alignment horizontal="center"/>
    </xf>
    <xf numFmtId="0" fontId="5" fillId="14" borderId="13" xfId="0" applyFont="1" applyFill="1" applyBorder="1" applyAlignment="1">
      <alignment horizontal="justify" vertical="justify"/>
    </xf>
    <xf numFmtId="0" fontId="5" fillId="14" borderId="13" xfId="0" applyFont="1" applyFill="1" applyBorder="1" applyAlignment="1">
      <alignment horizontal="center"/>
    </xf>
    <xf numFmtId="0" fontId="5" fillId="4" borderId="28" xfId="0" applyFont="1" applyFill="1" applyBorder="1" applyAlignment="1">
      <alignment horizontal="center" vertical="justify"/>
    </xf>
    <xf numFmtId="0" fontId="5" fillId="4" borderId="26" xfId="0" applyFont="1" applyFill="1" applyBorder="1" applyAlignment="1">
      <alignment horizontal="center" vertical="justify"/>
    </xf>
    <xf numFmtId="0" fontId="5" fillId="4" borderId="29" xfId="0" applyFont="1" applyFill="1" applyBorder="1" applyAlignment="1">
      <alignment horizontal="center" vertical="justify"/>
    </xf>
    <xf numFmtId="0" fontId="5" fillId="13" borderId="31" xfId="0" applyFont="1" applyFill="1" applyBorder="1" applyAlignment="1">
      <alignment horizontal="justify" vertical="justify"/>
    </xf>
    <xf numFmtId="0" fontId="5" fillId="13" borderId="50" xfId="0" applyFont="1" applyFill="1" applyBorder="1" applyAlignment="1">
      <alignment horizontal="justify" vertical="justify"/>
    </xf>
    <xf numFmtId="0" fontId="2" fillId="13" borderId="28" xfId="0" applyFont="1" applyFill="1" applyBorder="1" applyAlignment="1">
      <alignment horizontal="center"/>
    </xf>
    <xf numFmtId="0" fontId="2" fillId="13" borderId="29" xfId="0" applyFont="1" applyFill="1" applyBorder="1" applyAlignment="1">
      <alignment horizontal="center"/>
    </xf>
    <xf numFmtId="0" fontId="2" fillId="7" borderId="13" xfId="0" applyFont="1" applyFill="1" applyBorder="1" applyAlignment="1">
      <alignment horizontal="center"/>
    </xf>
    <xf numFmtId="0" fontId="2" fillId="7" borderId="13" xfId="0" applyFont="1" applyFill="1" applyBorder="1" applyAlignment="1">
      <alignment horizontal="center" vertical="center"/>
    </xf>
    <xf numFmtId="3" fontId="2" fillId="0" borderId="51" xfId="0" applyNumberFormat="1" applyFont="1" applyBorder="1" applyAlignment="1">
      <alignment horizontal="center" vertical="center"/>
    </xf>
    <xf numFmtId="3" fontId="2" fillId="0" borderId="52" xfId="0" applyNumberFormat="1" applyFont="1" applyBorder="1" applyAlignment="1">
      <alignment horizontal="center" vertical="center"/>
    </xf>
    <xf numFmtId="3" fontId="2" fillId="0" borderId="53" xfId="0" applyNumberFormat="1" applyFont="1" applyBorder="1" applyAlignment="1">
      <alignment horizontal="center" vertical="center"/>
    </xf>
    <xf numFmtId="0" fontId="5" fillId="0" borderId="0" xfId="0" applyFont="1" applyBorder="1" applyAlignment="1">
      <alignment horizontal="justify" wrapText="1"/>
    </xf>
    <xf numFmtId="0" fontId="5" fillId="0" borderId="0" xfId="0" applyFont="1" applyBorder="1" applyAlignment="1">
      <alignment horizontal="left"/>
    </xf>
    <xf numFmtId="0" fontId="5" fillId="0" borderId="0" xfId="0" applyFont="1" applyBorder="1" applyAlignment="1">
      <alignment horizontal="left" wrapText="1"/>
    </xf>
    <xf numFmtId="0" fontId="5" fillId="4" borderId="28" xfId="0" applyFont="1" applyFill="1" applyBorder="1" applyAlignment="1">
      <alignment horizontal="center"/>
    </xf>
    <xf numFmtId="0" fontId="5" fillId="4" borderId="26" xfId="0" applyFont="1" applyFill="1" applyBorder="1" applyAlignment="1">
      <alignment horizontal="center"/>
    </xf>
    <xf numFmtId="0" fontId="5" fillId="4" borderId="29" xfId="0" applyFont="1" applyFill="1" applyBorder="1" applyAlignment="1">
      <alignment horizontal="center"/>
    </xf>
    <xf numFmtId="0" fontId="2" fillId="4" borderId="28" xfId="0" applyFont="1" applyFill="1" applyBorder="1" applyAlignment="1">
      <alignment horizontal="center"/>
    </xf>
    <xf numFmtId="0" fontId="2" fillId="4" borderId="29" xfId="0" applyFont="1" applyFill="1" applyBorder="1" applyAlignment="1">
      <alignment horizontal="center"/>
    </xf>
    <xf numFmtId="0" fontId="5" fillId="12" borderId="28" xfId="0" applyFont="1" applyFill="1" applyBorder="1" applyAlignment="1">
      <alignment horizontal="center" vertical="center"/>
    </xf>
    <xf numFmtId="0" fontId="5" fillId="12" borderId="26" xfId="0" applyFont="1" applyFill="1" applyBorder="1" applyAlignment="1">
      <alignment horizontal="center" vertical="center"/>
    </xf>
    <xf numFmtId="0" fontId="5" fillId="12" borderId="29" xfId="0" applyFont="1" applyFill="1" applyBorder="1" applyAlignment="1">
      <alignment horizontal="center" vertical="center"/>
    </xf>
    <xf numFmtId="0" fontId="5" fillId="12" borderId="31" xfId="0" applyFont="1" applyFill="1" applyBorder="1" applyAlignment="1">
      <alignment horizontal="center" vertical="center"/>
    </xf>
    <xf numFmtId="0" fontId="5" fillId="12" borderId="50" xfId="0" applyFont="1" applyFill="1" applyBorder="1" applyAlignment="1">
      <alignment horizontal="center" vertical="center"/>
    </xf>
    <xf numFmtId="0" fontId="5" fillId="12" borderId="36" xfId="0" applyFont="1" applyFill="1" applyBorder="1" applyAlignment="1">
      <alignment horizontal="center" vertical="center"/>
    </xf>
    <xf numFmtId="0" fontId="13" fillId="0" borderId="30" xfId="0" applyFont="1" applyBorder="1" applyAlignment="1">
      <alignment horizontal="justify" wrapText="1"/>
    </xf>
    <xf numFmtId="0" fontId="13" fillId="0" borderId="0" xfId="0" applyFont="1" applyBorder="1" applyAlignment="1">
      <alignment horizontal="justify" wrapText="1"/>
    </xf>
    <xf numFmtId="0" fontId="5" fillId="0" borderId="0" xfId="0" applyFont="1" applyBorder="1" applyAlignment="1">
      <alignment horizontal="justify" vertical="justify"/>
    </xf>
    <xf numFmtId="0" fontId="5" fillId="12" borderId="13" xfId="0" applyFont="1" applyFill="1" applyBorder="1" applyAlignment="1">
      <alignment horizontal="center" vertical="center"/>
    </xf>
    <xf numFmtId="0" fontId="5" fillId="0" borderId="0" xfId="0" applyFont="1" applyFill="1" applyBorder="1" applyAlignment="1">
      <alignment horizontal="left" vertical="justify"/>
    </xf>
    <xf numFmtId="0" fontId="12" fillId="11" borderId="41" xfId="0" applyFont="1" applyFill="1" applyBorder="1" applyAlignment="1">
      <alignment horizontal="center"/>
    </xf>
    <xf numFmtId="0" fontId="12" fillId="11" borderId="42" xfId="0" applyFont="1" applyFill="1" applyBorder="1" applyAlignment="1">
      <alignment horizontal="center"/>
    </xf>
    <xf numFmtId="0" fontId="12" fillId="11" borderId="43" xfId="0" applyFont="1" applyFill="1" applyBorder="1" applyAlignment="1">
      <alignment horizontal="center"/>
    </xf>
    <xf numFmtId="0" fontId="12" fillId="11" borderId="44" xfId="0" applyFont="1" applyFill="1" applyBorder="1" applyAlignment="1">
      <alignment horizontal="center" vertical="justify"/>
    </xf>
    <xf numFmtId="0" fontId="12" fillId="11" borderId="44" xfId="0" applyFont="1" applyFill="1" applyBorder="1" applyAlignment="1">
      <alignment horizontal="center"/>
    </xf>
    <xf numFmtId="0" fontId="5" fillId="3" borderId="13" xfId="0" applyFont="1" applyFill="1" applyBorder="1" applyAlignment="1">
      <alignment horizontal="center" vertical="center"/>
    </xf>
    <xf numFmtId="0" fontId="5" fillId="3" borderId="28" xfId="0" applyFont="1" applyFill="1" applyBorder="1" applyAlignment="1">
      <alignment horizontal="center"/>
    </xf>
    <xf numFmtId="0" fontId="5" fillId="3" borderId="26" xfId="0" applyFont="1" applyFill="1" applyBorder="1" applyAlignment="1">
      <alignment horizontal="center"/>
    </xf>
    <xf numFmtId="0" fontId="5" fillId="3" borderId="13" xfId="0" applyFont="1" applyFill="1" applyBorder="1" applyAlignment="1">
      <alignment horizontal="center"/>
    </xf>
    <xf numFmtId="0" fontId="5" fillId="0" borderId="30" xfId="0" applyFont="1" applyFill="1" applyBorder="1" applyAlignment="1">
      <alignment horizontal="left" vertical="justify"/>
    </xf>
    <xf numFmtId="0" fontId="2" fillId="3" borderId="13" xfId="0" applyFont="1" applyFill="1" applyBorder="1" applyAlignment="1">
      <alignment horizontal="justify" vertical="center"/>
    </xf>
    <xf numFmtId="0" fontId="2" fillId="3" borderId="13" xfId="0" applyFont="1" applyFill="1" applyBorder="1" applyAlignment="1">
      <alignment horizontal="center" vertical="center"/>
    </xf>
    <xf numFmtId="0" fontId="5" fillId="3" borderId="29" xfId="0" applyFont="1" applyFill="1" applyBorder="1" applyAlignment="1">
      <alignment horizontal="center"/>
    </xf>
    <xf numFmtId="0" fontId="2" fillId="8" borderId="31" xfId="0" applyFont="1" applyFill="1" applyBorder="1" applyAlignment="1">
      <alignment horizontal="center" vertical="center"/>
    </xf>
    <xf numFmtId="0" fontId="2" fillId="8" borderId="36" xfId="0" applyFont="1" applyFill="1" applyBorder="1" applyAlignment="1">
      <alignment horizontal="center" vertical="center"/>
    </xf>
    <xf numFmtId="0" fontId="2" fillId="8" borderId="28" xfId="0" applyFont="1" applyFill="1" applyBorder="1" applyAlignment="1">
      <alignment horizontal="center"/>
    </xf>
    <xf numFmtId="0" fontId="2" fillId="8" borderId="26" xfId="0" applyFont="1" applyFill="1" applyBorder="1" applyAlignment="1">
      <alignment horizontal="center"/>
    </xf>
    <xf numFmtId="0" fontId="2" fillId="8" borderId="29" xfId="0" applyFont="1" applyFill="1" applyBorder="1" applyAlignment="1">
      <alignment horizontal="center"/>
    </xf>
    <xf numFmtId="0" fontId="5" fillId="0" borderId="39" xfId="0" applyFont="1" applyBorder="1" applyAlignment="1">
      <alignment horizontal="justify" vertical="top"/>
    </xf>
    <xf numFmtId="0" fontId="2" fillId="8" borderId="31" xfId="0" applyFont="1" applyFill="1" applyBorder="1" applyAlignment="1">
      <alignment horizontal="center" vertical="center" wrapText="1"/>
    </xf>
    <xf numFmtId="0" fontId="2" fillId="8" borderId="36" xfId="0" applyFont="1" applyFill="1" applyBorder="1" applyAlignment="1">
      <alignment horizontal="center" vertical="center" wrapText="1"/>
    </xf>
    <xf numFmtId="0" fontId="2" fillId="8" borderId="13" xfId="0" applyFont="1" applyFill="1" applyBorder="1" applyAlignment="1">
      <alignment horizontal="center"/>
    </xf>
    <xf numFmtId="0" fontId="5" fillId="7" borderId="28" xfId="0" applyFont="1" applyFill="1" applyBorder="1" applyAlignment="1">
      <alignment horizontal="center" wrapText="1"/>
    </xf>
    <xf numFmtId="0" fontId="5" fillId="7" borderId="26" xfId="0" applyFont="1" applyFill="1" applyBorder="1" applyAlignment="1">
      <alignment horizontal="center" wrapText="1"/>
    </xf>
    <xf numFmtId="0" fontId="5" fillId="7" borderId="29" xfId="0" applyFont="1" applyFill="1" applyBorder="1" applyAlignment="1">
      <alignment horizontal="center" wrapText="1"/>
    </xf>
    <xf numFmtId="0" fontId="5" fillId="7" borderId="13" xfId="0" applyFont="1" applyFill="1" applyBorder="1" applyAlignment="1">
      <alignment horizontal="center"/>
    </xf>
    <xf numFmtId="0" fontId="5" fillId="8" borderId="28" xfId="0" applyFont="1" applyFill="1" applyBorder="1" applyAlignment="1">
      <alignment horizontal="center" vertical="justify"/>
    </xf>
    <xf numFmtId="0" fontId="5" fillId="8" borderId="26" xfId="0" applyFont="1" applyFill="1" applyBorder="1" applyAlignment="1">
      <alignment horizontal="center" vertical="justify"/>
    </xf>
    <xf numFmtId="0" fontId="5" fillId="8" borderId="29" xfId="0" applyFont="1" applyFill="1" applyBorder="1" applyAlignment="1">
      <alignment horizontal="center" vertical="justify"/>
    </xf>
    <xf numFmtId="0" fontId="2" fillId="8" borderId="31" xfId="0" applyFont="1" applyFill="1" applyBorder="1" applyAlignment="1">
      <alignment horizontal="center" vertical="justify" wrapText="1"/>
    </xf>
    <xf numFmtId="0" fontId="2" fillId="8" borderId="36" xfId="0" applyFont="1" applyFill="1" applyBorder="1" applyAlignment="1">
      <alignment horizontal="center" vertical="justify" wrapText="1"/>
    </xf>
    <xf numFmtId="0" fontId="5" fillId="6" borderId="28" xfId="0" applyFont="1" applyFill="1" applyBorder="1" applyAlignment="1">
      <alignment horizontal="center" wrapText="1"/>
    </xf>
    <xf numFmtId="0" fontId="5" fillId="6" borderId="26" xfId="0" applyFont="1" applyFill="1" applyBorder="1" applyAlignment="1">
      <alignment horizontal="center" wrapText="1"/>
    </xf>
    <xf numFmtId="0" fontId="5" fillId="6" borderId="29" xfId="0" applyFont="1" applyFill="1" applyBorder="1" applyAlignment="1">
      <alignment horizontal="center" wrapText="1"/>
    </xf>
    <xf numFmtId="0" fontId="5" fillId="6" borderId="13" xfId="0" applyFont="1" applyFill="1" applyBorder="1" applyAlignment="1">
      <alignment horizontal="center"/>
    </xf>
    <xf numFmtId="0" fontId="5" fillId="4" borderId="13" xfId="0" applyFont="1" applyFill="1" applyBorder="1" applyAlignment="1">
      <alignment horizontal="center"/>
    </xf>
    <xf numFmtId="49" fontId="2" fillId="0" borderId="7" xfId="0" applyNumberFormat="1" applyFont="1" applyBorder="1" applyAlignment="1">
      <alignment horizontal="justify" vertical="justify"/>
    </xf>
    <xf numFmtId="49" fontId="2" fillId="0" borderId="8" xfId="0" applyNumberFormat="1" applyFont="1" applyBorder="1" applyAlignment="1">
      <alignment horizontal="justify" vertical="justify"/>
    </xf>
    <xf numFmtId="49" fontId="2" fillId="0" borderId="9" xfId="0" applyNumberFormat="1" applyFont="1" applyBorder="1" applyAlignment="1">
      <alignment horizontal="justify" vertical="justify"/>
    </xf>
    <xf numFmtId="49" fontId="2" fillId="0" borderId="10" xfId="0" applyNumberFormat="1" applyFont="1" applyBorder="1" applyAlignment="1">
      <alignment horizontal="justify" vertical="justify"/>
    </xf>
    <xf numFmtId="49" fontId="2" fillId="0" borderId="11" xfId="0" applyNumberFormat="1" applyFont="1" applyBorder="1" applyAlignment="1">
      <alignment horizontal="justify" vertical="justify"/>
    </xf>
    <xf numFmtId="49" fontId="2" fillId="0" borderId="12" xfId="0" applyNumberFormat="1" applyFont="1" applyBorder="1" applyAlignment="1">
      <alignment horizontal="justify" vertical="justify"/>
    </xf>
    <xf numFmtId="0" fontId="3" fillId="2" borderId="0" xfId="0" applyFont="1" applyFill="1" applyAlignment="1">
      <alignment horizontal="center"/>
    </xf>
    <xf numFmtId="0" fontId="5" fillId="3" borderId="1"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xf>
    <xf numFmtId="49" fontId="2" fillId="0" borderId="4" xfId="0" applyNumberFormat="1" applyFont="1" applyBorder="1" applyAlignment="1">
      <alignment horizontal="justify" vertical="justify"/>
    </xf>
    <xf numFmtId="49" fontId="2" fillId="0" borderId="5" xfId="0" applyNumberFormat="1" applyFont="1" applyBorder="1" applyAlignment="1">
      <alignment horizontal="justify" vertical="justify"/>
    </xf>
    <xf numFmtId="49" fontId="2" fillId="0" borderId="6" xfId="0" applyNumberFormat="1" applyFont="1" applyBorder="1" applyAlignment="1">
      <alignment horizontal="justify" vertical="justify"/>
    </xf>
    <xf numFmtId="0" fontId="5" fillId="3" borderId="13"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0</xdr:colOff>
      <xdr:row>0</xdr:row>
      <xdr:rowOff>0</xdr:rowOff>
    </xdr:to>
    <xdr:sp macro="" textlink="">
      <xdr:nvSpPr>
        <xdr:cNvPr id="2" name="Rectangle 1"/>
        <xdr:cNvSpPr>
          <a:spLocks noChangeArrowheads="1"/>
        </xdr:cNvSpPr>
      </xdr:nvSpPr>
      <xdr:spPr bwMode="auto">
        <a:xfrm>
          <a:off x="0" y="0"/>
          <a:ext cx="8237220" cy="0"/>
        </a:xfrm>
        <a:prstGeom prst="rect">
          <a:avLst/>
        </a:prstGeom>
        <a:solidFill>
          <a:srgbClr xmlns:mc="http://schemas.openxmlformats.org/markup-compatibility/2006" xmlns:a14="http://schemas.microsoft.com/office/drawing/2010/main" val="001F3E" mc:Ignorable=""/>
        </a:solidFill>
        <a:ln w="9525">
          <a:noFill/>
          <a:miter lim="800000"/>
          <a:headEnd/>
          <a:tailEnd/>
        </a:ln>
      </xdr:spPr>
      <xdr:txBody>
        <a:bodyPr vertOverflow="clip" wrap="square" lIns="0" tIns="0" rIns="0" bIns="0" anchor="t" upright="1"/>
        <a:lstStyle/>
        <a:p>
          <a:pPr algn="ctr" rtl="0">
            <a:defRPr sz="1000"/>
          </a:pPr>
          <a:r>
            <a:rPr lang="es-MX" sz="2400" b="0" i="0" strike="noStrike">
              <a:solidFill>
                <a:srgbClr xmlns:mc="http://schemas.openxmlformats.org/markup-compatibility/2006" xmlns:a14="http://schemas.microsoft.com/office/drawing/2010/main" val="FFFFFF" mc:Ignorable=""/>
              </a:solidFill>
              <a:latin typeface="Times New Roman"/>
              <a:cs typeface="Times New Roman"/>
            </a:rPr>
            <a:t>Anexo II</a:t>
          </a:r>
        </a:p>
        <a:p>
          <a:pPr algn="ctr" rtl="0">
            <a:defRPr sz="1000"/>
          </a:pPr>
          <a:r>
            <a:rPr lang="es-MX" sz="2400" b="0" i="0" strike="noStrike">
              <a:solidFill>
                <a:srgbClr xmlns:mc="http://schemas.openxmlformats.org/markup-compatibility/2006" xmlns:a14="http://schemas.microsoft.com/office/drawing/2010/main" val="FFFFFF" mc:Ignorable=""/>
              </a:solidFill>
              <a:latin typeface="Times New Roman"/>
              <a:cs typeface="Times New Roman"/>
            </a:rPr>
            <a:t>Guía para actualizar el Programa Integral de Fortalecimiento Institucional (PIFI 3.2)</a:t>
          </a:r>
          <a:endParaRPr lang="es-MX" sz="1700" b="0" i="0" strike="noStrike">
            <a:solidFill>
              <a:srgbClr xmlns:mc="http://schemas.openxmlformats.org/markup-compatibility/2006" xmlns:a14="http://schemas.microsoft.com/office/drawing/2010/main" val="FFFFFF" mc:Ignorable=""/>
            </a:solidFill>
            <a:latin typeface="Times New Roman"/>
            <a:cs typeface="Times New Roman"/>
          </a:endParaRPr>
        </a:p>
        <a:p>
          <a:pPr algn="ctr" rtl="0">
            <a:defRPr sz="1000"/>
          </a:pPr>
          <a:endParaRPr lang="es-MX" sz="1800" b="0" i="0" strike="noStrike">
            <a:solidFill>
              <a:srgbClr xmlns:mc="http://schemas.openxmlformats.org/markup-compatibility/2006" xmlns:a14="http://schemas.microsoft.com/office/drawing/2010/main" val="FFFFFF" mc:Ignorable=""/>
            </a:solidFill>
            <a:latin typeface="Times New Roman"/>
            <a:cs typeface="Times New Roman"/>
          </a:endParaRPr>
        </a:p>
        <a:p>
          <a:pPr algn="ctr" rtl="0">
            <a:defRPr sz="1000"/>
          </a:pPr>
          <a:endParaRPr lang="es-MX" sz="1800" b="0" i="0" strike="noStrike">
            <a:solidFill>
              <a:srgbClr xmlns:mc="http://schemas.openxmlformats.org/markup-compatibility/2006" xmlns:a14="http://schemas.microsoft.com/office/drawing/2010/main" val="FFFFFF" mc:Ignorable=""/>
            </a:solidFill>
            <a:latin typeface="Times New Roman"/>
            <a:cs typeface="Times New Roman"/>
          </a:endParaRP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3" name="Text Box 2"/>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4" name="Text Box 3"/>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5" name="Text Box 4"/>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6" name="Text Box 5"/>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7" name="Text Box 6"/>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8" name="Text Box 7"/>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9" name="Text Box 8"/>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10" name="Text Box 9"/>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132</xdr:row>
      <xdr:rowOff>0</xdr:rowOff>
    </xdr:from>
    <xdr:to>
      <xdr:col>15</xdr:col>
      <xdr:colOff>133350</xdr:colOff>
      <xdr:row>132</xdr:row>
      <xdr:rowOff>0</xdr:rowOff>
    </xdr:to>
    <xdr:sp macro="" textlink="">
      <xdr:nvSpPr>
        <xdr:cNvPr id="11" name="Text Box 10"/>
        <xdr:cNvSpPr txBox="1">
          <a:spLocks noChangeArrowheads="1"/>
        </xdr:cNvSpPr>
      </xdr:nvSpPr>
      <xdr:spPr bwMode="auto">
        <a:xfrm>
          <a:off x="10698480" y="25519380"/>
          <a:ext cx="18097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2" name="Text Box 11"/>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3" name="Text Box 12"/>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4" name="Text Box 13"/>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5" name="Text Box 14"/>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6" name="Text Box 15"/>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7" name="Text Box 16"/>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8" name="Text Box 17"/>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19" name="Text Box 18"/>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49</xdr:row>
      <xdr:rowOff>0</xdr:rowOff>
    </xdr:from>
    <xdr:to>
      <xdr:col>15</xdr:col>
      <xdr:colOff>0</xdr:colOff>
      <xdr:row>49</xdr:row>
      <xdr:rowOff>0</xdr:rowOff>
    </xdr:to>
    <xdr:sp macro="" textlink="">
      <xdr:nvSpPr>
        <xdr:cNvPr id="20" name="Text Box 19"/>
        <xdr:cNvSpPr txBox="1">
          <a:spLocks noChangeArrowheads="1"/>
        </xdr:cNvSpPr>
      </xdr:nvSpPr>
      <xdr:spPr bwMode="auto">
        <a:xfrm>
          <a:off x="10698480" y="922782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0</xdr:col>
      <xdr:colOff>142875</xdr:colOff>
      <xdr:row>0</xdr:row>
      <xdr:rowOff>104775</xdr:rowOff>
    </xdr:from>
    <xdr:to>
      <xdr:col>0</xdr:col>
      <xdr:colOff>2466975</xdr:colOff>
      <xdr:row>4</xdr:row>
      <xdr:rowOff>142875</xdr:rowOff>
    </xdr:to>
    <xdr:pic>
      <xdr:nvPicPr>
        <xdr:cNvPr id="21" name="Picture 20" descr="Logo Pifi"/>
        <xdr:cNvPicPr>
          <a:picLocks noChangeAspect="1" noChangeArrowheads="1"/>
        </xdr:cNvPicPr>
      </xdr:nvPicPr>
      <xdr:blipFill>
        <a:blip xmlns:r="http://schemas.openxmlformats.org/officeDocument/2006/relationships" r:embed="rId1" cstate="print"/>
        <a:srcRect/>
        <a:stretch>
          <a:fillRect/>
        </a:stretch>
      </xdr:blipFill>
      <xdr:spPr bwMode="auto">
        <a:xfrm>
          <a:off x="142875" y="104775"/>
          <a:ext cx="2324100" cy="762000"/>
        </a:xfrm>
        <a:prstGeom prst="rect">
          <a:avLst/>
        </a:prstGeom>
        <a:noFill/>
        <a:ln w="9525">
          <a:noFill/>
          <a:miter lim="800000"/>
          <a:headEnd/>
          <a:tailEnd/>
        </a:ln>
      </xdr:spPr>
    </xdr:pic>
    <xdr:clientData/>
  </xdr:twoCellAnchor>
  <xdr:twoCellAnchor>
    <xdr:from>
      <xdr:col>1</xdr:col>
      <xdr:colOff>0</xdr:colOff>
      <xdr:row>118</xdr:row>
      <xdr:rowOff>0</xdr:rowOff>
    </xdr:from>
    <xdr:to>
      <xdr:col>4</xdr:col>
      <xdr:colOff>133350</xdr:colOff>
      <xdr:row>118</xdr:row>
      <xdr:rowOff>0</xdr:rowOff>
    </xdr:to>
    <xdr:sp macro="" textlink="">
      <xdr:nvSpPr>
        <xdr:cNvPr id="22" name="Text Box 22"/>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3" name="Text Box 23"/>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4" name="Text Box 24"/>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5" name="Text Box 25"/>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6" name="Text Box 26"/>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7" name="Text Box 27"/>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8" name="Text Box 28"/>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29" name="Text Box 29"/>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xdr:col>
      <xdr:colOff>0</xdr:colOff>
      <xdr:row>118</xdr:row>
      <xdr:rowOff>0</xdr:rowOff>
    </xdr:from>
    <xdr:to>
      <xdr:col>4</xdr:col>
      <xdr:colOff>133350</xdr:colOff>
      <xdr:row>118</xdr:row>
      <xdr:rowOff>0</xdr:rowOff>
    </xdr:to>
    <xdr:sp macro="" textlink="">
      <xdr:nvSpPr>
        <xdr:cNvPr id="30" name="Text Box 30"/>
        <xdr:cNvSpPr txBox="1">
          <a:spLocks noChangeArrowheads="1"/>
        </xdr:cNvSpPr>
      </xdr:nvSpPr>
      <xdr:spPr bwMode="auto">
        <a:xfrm>
          <a:off x="3070860" y="21663660"/>
          <a:ext cx="21221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1" name="Text Box 31"/>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2" name="Text Box 32"/>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3" name="Text Box 33"/>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4" name="Text Box 34"/>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5" name="Text Box 35"/>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6" name="Text Box 36"/>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7" name="Text Box 37"/>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8" name="Text Box 38"/>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118</xdr:row>
      <xdr:rowOff>0</xdr:rowOff>
    </xdr:from>
    <xdr:to>
      <xdr:col>18</xdr:col>
      <xdr:colOff>133350</xdr:colOff>
      <xdr:row>118</xdr:row>
      <xdr:rowOff>0</xdr:rowOff>
    </xdr:to>
    <xdr:sp macro="" textlink="">
      <xdr:nvSpPr>
        <xdr:cNvPr id="39" name="Text Box 39"/>
        <xdr:cNvSpPr txBox="1">
          <a:spLocks noChangeArrowheads="1"/>
        </xdr:cNvSpPr>
      </xdr:nvSpPr>
      <xdr:spPr bwMode="auto">
        <a:xfrm>
          <a:off x="10698480" y="21663660"/>
          <a:ext cx="394335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0" name="Text Box 40"/>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1" name="Text Box 41"/>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2" name="Text Box 42"/>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3" name="Text Box 43"/>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4" name="Text Box 44"/>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5" name="Text Box 45"/>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6" name="Text Box 46"/>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7" name="Text Box 47"/>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55</xdr:row>
      <xdr:rowOff>0</xdr:rowOff>
    </xdr:from>
    <xdr:to>
      <xdr:col>11</xdr:col>
      <xdr:colOff>133350</xdr:colOff>
      <xdr:row>55</xdr:row>
      <xdr:rowOff>0</xdr:rowOff>
    </xdr:to>
    <xdr:sp macro="" textlink="">
      <xdr:nvSpPr>
        <xdr:cNvPr id="48" name="Text Box 48"/>
        <xdr:cNvSpPr txBox="1">
          <a:spLocks noChangeArrowheads="1"/>
        </xdr:cNvSpPr>
      </xdr:nvSpPr>
      <xdr:spPr bwMode="auto">
        <a:xfrm>
          <a:off x="7475220" y="1027938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Informa8ción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49" name="Text Box 67"/>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0" name="Text Box 68"/>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1" name="Text Box 69"/>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2" name="Text Box 70"/>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3" name="Text Box 71"/>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4" name="Text Box 72"/>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5" name="Text Box 73"/>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6" name="Text Box 74"/>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61</xdr:row>
      <xdr:rowOff>0</xdr:rowOff>
    </xdr:from>
    <xdr:to>
      <xdr:col>15</xdr:col>
      <xdr:colOff>0</xdr:colOff>
      <xdr:row>61</xdr:row>
      <xdr:rowOff>0</xdr:rowOff>
    </xdr:to>
    <xdr:sp macro="" textlink="">
      <xdr:nvSpPr>
        <xdr:cNvPr id="57" name="Text Box 75"/>
        <xdr:cNvSpPr txBox="1">
          <a:spLocks noChangeArrowheads="1"/>
        </xdr:cNvSpPr>
      </xdr:nvSpPr>
      <xdr:spPr bwMode="auto">
        <a:xfrm>
          <a:off x="10698480" y="113385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58" name="Text Box 76"/>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59" name="Text Box 77"/>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0" name="Text Box 78"/>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1" name="Text Box 79"/>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2" name="Text Box 80"/>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3" name="Text Box 81"/>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4" name="Text Box 82"/>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5" name="Text Box 83"/>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67</xdr:row>
      <xdr:rowOff>0</xdr:rowOff>
    </xdr:from>
    <xdr:to>
      <xdr:col>11</xdr:col>
      <xdr:colOff>133350</xdr:colOff>
      <xdr:row>67</xdr:row>
      <xdr:rowOff>0</xdr:rowOff>
    </xdr:to>
    <xdr:sp macro="" textlink="">
      <xdr:nvSpPr>
        <xdr:cNvPr id="66" name="Text Box 84"/>
        <xdr:cNvSpPr txBox="1">
          <a:spLocks noChangeArrowheads="1"/>
        </xdr:cNvSpPr>
      </xdr:nvSpPr>
      <xdr:spPr bwMode="auto">
        <a:xfrm>
          <a:off x="7475220" y="1239012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67" name="Text Box 85"/>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68" name="Text Box 86"/>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69" name="Text Box 87"/>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70" name="Text Box 88"/>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71" name="Text Box 89"/>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72" name="Text Box 90"/>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73" name="Text Box 91"/>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74" name="Text Box 92"/>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12</xdr:col>
      <xdr:colOff>457200</xdr:colOff>
      <xdr:row>73</xdr:row>
      <xdr:rowOff>0</xdr:rowOff>
    </xdr:from>
    <xdr:to>
      <xdr:col>15</xdr:col>
      <xdr:colOff>0</xdr:colOff>
      <xdr:row>73</xdr:row>
      <xdr:rowOff>0</xdr:rowOff>
    </xdr:to>
    <xdr:sp macro="" textlink="">
      <xdr:nvSpPr>
        <xdr:cNvPr id="75" name="Text Box 93"/>
        <xdr:cNvSpPr txBox="1">
          <a:spLocks noChangeArrowheads="1"/>
        </xdr:cNvSpPr>
      </xdr:nvSpPr>
      <xdr:spPr bwMode="auto">
        <a:xfrm>
          <a:off x="10698480" y="13434060"/>
          <a:ext cx="167640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76" name="Text Box 94"/>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77" name="Text Box 95"/>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78" name="Text Box 96"/>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79" name="Text Box 97"/>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80" name="Text Box 98"/>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81" name="Text Box 99"/>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82" name="Text Box 100"/>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83" name="Text Box 101"/>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twoCellAnchor>
    <xdr:from>
      <xdr:col>8</xdr:col>
      <xdr:colOff>0</xdr:colOff>
      <xdr:row>79</xdr:row>
      <xdr:rowOff>0</xdr:rowOff>
    </xdr:from>
    <xdr:to>
      <xdr:col>11</xdr:col>
      <xdr:colOff>133350</xdr:colOff>
      <xdr:row>79</xdr:row>
      <xdr:rowOff>0</xdr:rowOff>
    </xdr:to>
    <xdr:sp macro="" textlink="">
      <xdr:nvSpPr>
        <xdr:cNvPr id="84" name="Text Box 102"/>
        <xdr:cNvSpPr txBox="1">
          <a:spLocks noChangeArrowheads="1"/>
        </xdr:cNvSpPr>
      </xdr:nvSpPr>
      <xdr:spPr bwMode="auto">
        <a:xfrm>
          <a:off x="7475220" y="14478000"/>
          <a:ext cx="2236470" cy="0"/>
        </a:xfrm>
        <a:prstGeom prst="rect">
          <a:avLst/>
        </a:prstGeom>
        <a:solidFill>
          <a:srgbClr xmlns:mc="http://schemas.openxmlformats.org/markup-compatibility/2006" xmlns:a14="http://schemas.microsoft.com/office/drawing/2010/main" val="FFFFFF" mc:Ignorable=""/>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xmlns:mc="http://schemas.openxmlformats.org/markup-compatibility/2006" xmlns:a14="http://schemas.microsoft.com/office/drawing/2010/main" val="000000" mc:Ignorable=""/>
              </a:solidFill>
              <a:latin typeface="Arial"/>
              <a:cs typeface="Arial"/>
            </a:rPr>
            <a:t>¥ </a:t>
          </a:r>
          <a:r>
            <a:rPr lang="es-MX" sz="900" b="0" i="0" strike="noStrike">
              <a:solidFill>
                <a:srgbClr xmlns:mc="http://schemas.openxmlformats.org/markup-compatibility/2006" xmlns:a14="http://schemas.microsoft.com/office/drawing/2010/main" val="000000" mc:Ignorable=""/>
              </a:solidFill>
              <a:latin typeface="Arial"/>
              <a:cs typeface="Arial"/>
            </a:rPr>
            <a:t>Información  exclusivamente del primer ciclo del 2003.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turo/AppData/Local/Temp/Anexo10_FormatoPE_CampusIrapuato_CsVidaLi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rturo/AppData/Local/Temp/Anexo10_FormatoPE_CampusIrapuato_IngLI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rturo/AppData/Local/Temp/Anexo10_FormatoPE_CampusIrapuato_IngPO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rturo/AppData/Local/Temp/Anexo10_FormatoPE_CampusIrapuato_CsVidaP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ronegocios"/>
      <sheetName val="IngAgrónomo"/>
      <sheetName val="MedicoVeterinarioZoo"/>
      <sheetName val="IngAmbiental"/>
      <sheetName val="MecanicoAgricola"/>
      <sheetName val="Ing. Alimentos"/>
      <sheetName val="Enfermería"/>
      <sheetName val="EnfermeríaAb"/>
    </sheetNames>
    <sheetDataSet>
      <sheetData sheetId="0">
        <row r="94">
          <cell r="H94">
            <v>0</v>
          </cell>
          <cell r="T94">
            <v>0</v>
          </cell>
          <cell r="U94">
            <v>0</v>
          </cell>
        </row>
        <row r="96">
          <cell r="C96">
            <v>0</v>
          </cell>
        </row>
        <row r="102">
          <cell r="B102">
            <v>0</v>
          </cell>
        </row>
        <row r="103">
          <cell r="B103">
            <v>0</v>
          </cell>
          <cell r="C103">
            <v>0</v>
          </cell>
          <cell r="E103">
            <v>2</v>
          </cell>
          <cell r="F103">
            <v>1</v>
          </cell>
          <cell r="I103">
            <v>1</v>
          </cell>
        </row>
        <row r="104">
          <cell r="B104">
            <v>0</v>
          </cell>
          <cell r="C104">
            <v>0</v>
          </cell>
          <cell r="E104">
            <v>3</v>
          </cell>
          <cell r="F104">
            <v>1</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1">
        <row r="94">
          <cell r="H94">
            <v>0</v>
          </cell>
          <cell r="T94">
            <v>0</v>
          </cell>
          <cell r="U94">
            <v>0</v>
          </cell>
        </row>
        <row r="96">
          <cell r="C96">
            <v>1</v>
          </cell>
        </row>
        <row r="102">
          <cell r="B102">
            <v>0</v>
          </cell>
        </row>
        <row r="103">
          <cell r="B103">
            <v>20</v>
          </cell>
          <cell r="C103">
            <v>2</v>
          </cell>
          <cell r="E103">
            <v>0</v>
          </cell>
          <cell r="F103">
            <v>0</v>
          </cell>
          <cell r="I103">
            <v>2</v>
          </cell>
        </row>
        <row r="104">
          <cell r="B104">
            <v>0</v>
          </cell>
          <cell r="C104">
            <v>0</v>
          </cell>
          <cell r="E104">
            <v>0</v>
          </cell>
          <cell r="F104">
            <v>0</v>
          </cell>
        </row>
        <row r="154">
          <cell r="C154">
            <v>0</v>
          </cell>
          <cell r="F154">
            <v>0</v>
          </cell>
          <cell r="I154">
            <v>15</v>
          </cell>
          <cell r="L154">
            <v>20</v>
          </cell>
          <cell r="O154">
            <v>20</v>
          </cell>
          <cell r="R154">
            <v>25</v>
          </cell>
          <cell r="U154">
            <v>25</v>
          </cell>
        </row>
        <row r="155">
          <cell r="C155">
            <v>0</v>
          </cell>
          <cell r="F155">
            <v>0</v>
          </cell>
          <cell r="I155">
            <v>15</v>
          </cell>
          <cell r="L155">
            <v>15</v>
          </cell>
          <cell r="O155">
            <v>15</v>
          </cell>
          <cell r="R155">
            <v>25</v>
          </cell>
          <cell r="U155">
            <v>25</v>
          </cell>
        </row>
      </sheetData>
      <sheetData sheetId="2">
        <row r="94">
          <cell r="H94">
            <v>0</v>
          </cell>
          <cell r="T94">
            <v>1</v>
          </cell>
          <cell r="U94">
            <v>0</v>
          </cell>
        </row>
        <row r="96">
          <cell r="C96">
            <v>0</v>
          </cell>
        </row>
        <row r="102">
          <cell r="B102">
            <v>0</v>
          </cell>
        </row>
        <row r="103">
          <cell r="B103">
            <v>0</v>
          </cell>
          <cell r="C103">
            <v>0</v>
          </cell>
          <cell r="E103">
            <v>0</v>
          </cell>
          <cell r="F103">
            <v>0</v>
          </cell>
          <cell r="I103">
            <v>0</v>
          </cell>
        </row>
        <row r="104">
          <cell r="B104">
            <v>0</v>
          </cell>
          <cell r="C104">
            <v>0</v>
          </cell>
          <cell r="E104">
            <v>0</v>
          </cell>
          <cell r="F104">
            <v>0</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3">
        <row r="94">
          <cell r="H94">
            <v>1</v>
          </cell>
          <cell r="T94">
            <v>1</v>
          </cell>
          <cell r="U94">
            <v>0</v>
          </cell>
        </row>
        <row r="96">
          <cell r="C96">
            <v>1</v>
          </cell>
        </row>
        <row r="102">
          <cell r="B102">
            <v>2</v>
          </cell>
        </row>
        <row r="103">
          <cell r="B103">
            <v>6</v>
          </cell>
          <cell r="C103">
            <v>1</v>
          </cell>
          <cell r="E103">
            <v>7</v>
          </cell>
          <cell r="F103">
            <v>2</v>
          </cell>
          <cell r="I103">
            <v>2</v>
          </cell>
        </row>
        <row r="104">
          <cell r="B104">
            <v>7</v>
          </cell>
          <cell r="C104">
            <v>1</v>
          </cell>
          <cell r="E104">
            <v>7</v>
          </cell>
          <cell r="F104">
            <v>2</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4">
        <row r="94">
          <cell r="H94">
            <v>0</v>
          </cell>
          <cell r="T94">
            <v>0</v>
          </cell>
          <cell r="U94">
            <v>0</v>
          </cell>
        </row>
        <row r="96">
          <cell r="C96">
            <v>0</v>
          </cell>
        </row>
        <row r="102">
          <cell r="B102">
            <v>2</v>
          </cell>
        </row>
        <row r="103">
          <cell r="B103">
            <v>8</v>
          </cell>
          <cell r="C103">
            <v>0</v>
          </cell>
          <cell r="E103">
            <v>8</v>
          </cell>
          <cell r="F103">
            <v>0</v>
          </cell>
          <cell r="I103">
            <v>0</v>
          </cell>
        </row>
        <row r="104">
          <cell r="B104">
            <v>5</v>
          </cell>
          <cell r="C104">
            <v>0</v>
          </cell>
          <cell r="E104">
            <v>5</v>
          </cell>
          <cell r="F104">
            <v>0</v>
          </cell>
        </row>
        <row r="154">
          <cell r="C154">
            <v>0</v>
          </cell>
          <cell r="F154">
            <v>0</v>
          </cell>
          <cell r="I154">
            <v>0</v>
          </cell>
          <cell r="L154">
            <v>0</v>
          </cell>
          <cell r="O154">
            <v>0</v>
          </cell>
          <cell r="R154">
            <v>0</v>
          </cell>
        </row>
        <row r="155">
          <cell r="C155">
            <v>0</v>
          </cell>
          <cell r="F155">
            <v>0</v>
          </cell>
          <cell r="I155">
            <v>0</v>
          </cell>
          <cell r="L155">
            <v>0</v>
          </cell>
          <cell r="O155">
            <v>0</v>
          </cell>
          <cell r="R155">
            <v>0</v>
          </cell>
        </row>
      </sheetData>
      <sheetData sheetId="5">
        <row r="94">
          <cell r="H94">
            <v>0</v>
          </cell>
          <cell r="T94">
            <v>0</v>
          </cell>
          <cell r="U94">
            <v>0</v>
          </cell>
        </row>
        <row r="96">
          <cell r="C96">
            <v>1</v>
          </cell>
        </row>
        <row r="102">
          <cell r="B102">
            <v>1</v>
          </cell>
        </row>
        <row r="103">
          <cell r="B103">
            <v>8</v>
          </cell>
          <cell r="C103">
            <v>4</v>
          </cell>
          <cell r="E103">
            <v>9</v>
          </cell>
          <cell r="F103">
            <v>4</v>
          </cell>
          <cell r="I103">
            <v>5</v>
          </cell>
        </row>
        <row r="104">
          <cell r="B104">
            <v>0</v>
          </cell>
          <cell r="C104">
            <v>0</v>
          </cell>
          <cell r="E104">
            <v>0</v>
          </cell>
          <cell r="F104">
            <v>0</v>
          </cell>
        </row>
        <row r="154">
          <cell r="C154">
            <v>7</v>
          </cell>
          <cell r="F154">
            <v>2</v>
          </cell>
          <cell r="I154">
            <v>5</v>
          </cell>
          <cell r="L154">
            <v>17</v>
          </cell>
          <cell r="O154">
            <v>10</v>
          </cell>
          <cell r="R154">
            <v>15</v>
          </cell>
          <cell r="U154">
            <v>15</v>
          </cell>
        </row>
        <row r="155">
          <cell r="C155">
            <v>7</v>
          </cell>
          <cell r="F155">
            <v>2</v>
          </cell>
          <cell r="I155">
            <v>10</v>
          </cell>
          <cell r="L155">
            <v>10</v>
          </cell>
          <cell r="O155">
            <v>15</v>
          </cell>
          <cell r="R155">
            <v>10</v>
          </cell>
          <cell r="U155">
            <v>15</v>
          </cell>
        </row>
      </sheetData>
      <sheetData sheetId="6">
        <row r="94">
          <cell r="H94">
            <v>0</v>
          </cell>
          <cell r="T94">
            <v>0</v>
          </cell>
          <cell r="U94">
            <v>0</v>
          </cell>
        </row>
        <row r="96">
          <cell r="C96">
            <v>0</v>
          </cell>
        </row>
        <row r="102">
          <cell r="B102">
            <v>0</v>
          </cell>
        </row>
        <row r="103">
          <cell r="B103">
            <v>0</v>
          </cell>
          <cell r="C103">
            <v>9</v>
          </cell>
          <cell r="E103">
            <v>0</v>
          </cell>
          <cell r="F103">
            <v>9</v>
          </cell>
          <cell r="I103">
            <v>10</v>
          </cell>
        </row>
        <row r="104">
          <cell r="B104">
            <v>0</v>
          </cell>
          <cell r="C104">
            <v>16</v>
          </cell>
          <cell r="E104">
            <v>0</v>
          </cell>
          <cell r="F104">
            <v>16</v>
          </cell>
        </row>
        <row r="154">
          <cell r="C154">
            <v>20</v>
          </cell>
          <cell r="F154">
            <v>20</v>
          </cell>
          <cell r="I154">
            <v>20</v>
          </cell>
          <cell r="L154">
            <v>25</v>
          </cell>
          <cell r="O154">
            <v>30</v>
          </cell>
          <cell r="R154">
            <v>30</v>
          </cell>
          <cell r="U154">
            <v>30</v>
          </cell>
        </row>
        <row r="155">
          <cell r="C155">
            <v>12</v>
          </cell>
          <cell r="F155">
            <v>5</v>
          </cell>
          <cell r="I155">
            <v>5</v>
          </cell>
          <cell r="L155">
            <v>25</v>
          </cell>
          <cell r="O155">
            <v>20</v>
          </cell>
          <cell r="R155">
            <v>30</v>
          </cell>
          <cell r="U155">
            <v>30</v>
          </cell>
        </row>
      </sheetData>
      <sheetData sheetId="7">
        <row r="94">
          <cell r="H94">
            <v>0</v>
          </cell>
          <cell r="T94">
            <v>0</v>
          </cell>
          <cell r="U94">
            <v>0</v>
          </cell>
        </row>
        <row r="96">
          <cell r="C96">
            <v>0</v>
          </cell>
        </row>
        <row r="102">
          <cell r="B102">
            <v>0</v>
          </cell>
        </row>
        <row r="103">
          <cell r="B103">
            <v>0</v>
          </cell>
          <cell r="C103">
            <v>3</v>
          </cell>
          <cell r="E103">
            <v>0</v>
          </cell>
          <cell r="F103">
            <v>3</v>
          </cell>
          <cell r="I103">
            <v>4</v>
          </cell>
        </row>
        <row r="104">
          <cell r="B104">
            <v>0</v>
          </cell>
          <cell r="C104">
            <v>3</v>
          </cell>
          <cell r="E104">
            <v>0</v>
          </cell>
          <cell r="F104">
            <v>3</v>
          </cell>
        </row>
        <row r="154">
          <cell r="C154">
            <v>5</v>
          </cell>
          <cell r="F154">
            <v>18</v>
          </cell>
          <cell r="I154">
            <v>17</v>
          </cell>
          <cell r="L154">
            <v>41</v>
          </cell>
          <cell r="O154">
            <v>0</v>
          </cell>
          <cell r="R154">
            <v>0</v>
          </cell>
          <cell r="U154">
            <v>0</v>
          </cell>
        </row>
        <row r="155">
          <cell r="C155">
            <v>5</v>
          </cell>
          <cell r="F155">
            <v>11</v>
          </cell>
          <cell r="I155">
            <v>5</v>
          </cell>
          <cell r="L155">
            <v>0</v>
          </cell>
          <cell r="O155">
            <v>0</v>
          </cell>
          <cell r="R155">
            <v>0</v>
          </cell>
          <cell r="U155">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Mecánica"/>
      <sheetName val="IngEléctrica"/>
      <sheetName val="IngComunicaciones"/>
      <sheetName val="IngMecatrónica"/>
      <sheetName val="IngSistemas"/>
      <sheetName val="GestiónEmpresarial"/>
      <sheetName val="ArtesDigitales"/>
      <sheetName val="Inglés"/>
    </sheetNames>
    <sheetDataSet>
      <sheetData sheetId="0">
        <row r="94">
          <cell r="H94">
            <v>0</v>
          </cell>
          <cell r="T94">
            <v>0</v>
          </cell>
          <cell r="U94">
            <v>0</v>
          </cell>
        </row>
        <row r="96">
          <cell r="C96">
            <v>1</v>
          </cell>
        </row>
        <row r="102">
          <cell r="B102">
            <v>12</v>
          </cell>
        </row>
        <row r="103">
          <cell r="B103">
            <v>19</v>
          </cell>
          <cell r="C103">
            <v>1</v>
          </cell>
          <cell r="E103">
            <v>19</v>
          </cell>
          <cell r="F103">
            <v>1</v>
          </cell>
          <cell r="I103">
            <v>1</v>
          </cell>
        </row>
        <row r="104">
          <cell r="B104">
            <v>15</v>
          </cell>
          <cell r="C104">
            <v>1</v>
          </cell>
          <cell r="E104">
            <v>15</v>
          </cell>
          <cell r="F104">
            <v>1</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1">
        <row r="94">
          <cell r="H94">
            <v>0</v>
          </cell>
          <cell r="T94">
            <v>0</v>
          </cell>
          <cell r="U94">
            <v>0</v>
          </cell>
        </row>
        <row r="96">
          <cell r="C96">
            <v>0</v>
          </cell>
        </row>
        <row r="102">
          <cell r="B102">
            <v>4</v>
          </cell>
        </row>
        <row r="103">
          <cell r="B103">
            <v>9</v>
          </cell>
          <cell r="C103">
            <v>0</v>
          </cell>
          <cell r="E103">
            <v>9</v>
          </cell>
          <cell r="F103">
            <v>0</v>
          </cell>
          <cell r="I103">
            <v>0</v>
          </cell>
        </row>
        <row r="104">
          <cell r="B104">
            <v>2</v>
          </cell>
          <cell r="C104">
            <v>0</v>
          </cell>
          <cell r="E104">
            <v>2</v>
          </cell>
          <cell r="F104">
            <v>0</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2">
        <row r="94">
          <cell r="H94">
            <v>0</v>
          </cell>
          <cell r="T94">
            <v>0</v>
          </cell>
          <cell r="U94">
            <v>0</v>
          </cell>
        </row>
        <row r="96">
          <cell r="C96">
            <v>0</v>
          </cell>
        </row>
        <row r="102">
          <cell r="B102">
            <v>18</v>
          </cell>
        </row>
        <row r="103">
          <cell r="B103">
            <v>22</v>
          </cell>
          <cell r="C103">
            <v>2</v>
          </cell>
          <cell r="E103">
            <v>24</v>
          </cell>
          <cell r="F103">
            <v>2</v>
          </cell>
          <cell r="I103">
            <v>2</v>
          </cell>
        </row>
        <row r="104">
          <cell r="B104">
            <v>8</v>
          </cell>
          <cell r="C104">
            <v>1</v>
          </cell>
          <cell r="E104">
            <v>8</v>
          </cell>
          <cell r="F104">
            <v>1</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3">
        <row r="94">
          <cell r="H94">
            <v>0</v>
          </cell>
          <cell r="T94">
            <v>0</v>
          </cell>
          <cell r="U94">
            <v>0</v>
          </cell>
        </row>
        <row r="96">
          <cell r="C96">
            <v>1</v>
          </cell>
        </row>
        <row r="102">
          <cell r="B102">
            <v>8</v>
          </cell>
        </row>
        <row r="103">
          <cell r="B103">
            <v>8</v>
          </cell>
          <cell r="C103">
            <v>2</v>
          </cell>
          <cell r="E103">
            <v>10</v>
          </cell>
          <cell r="F103">
            <v>2</v>
          </cell>
          <cell r="I103">
            <v>2</v>
          </cell>
        </row>
        <row r="104">
          <cell r="B104">
            <v>4</v>
          </cell>
          <cell r="C104">
            <v>1</v>
          </cell>
          <cell r="E104">
            <v>3</v>
          </cell>
          <cell r="F104">
            <v>1</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4">
        <row r="94">
          <cell r="H94">
            <v>0</v>
          </cell>
          <cell r="T94">
            <v>0</v>
          </cell>
          <cell r="U94">
            <v>0</v>
          </cell>
        </row>
        <row r="96">
          <cell r="C96">
            <v>0</v>
          </cell>
        </row>
        <row r="102">
          <cell r="B102">
            <v>3</v>
          </cell>
        </row>
        <row r="103">
          <cell r="B103">
            <v>6</v>
          </cell>
          <cell r="C103">
            <v>2</v>
          </cell>
          <cell r="E103">
            <v>6</v>
          </cell>
          <cell r="F103">
            <v>2</v>
          </cell>
          <cell r="I103">
            <v>2</v>
          </cell>
        </row>
        <row r="104">
          <cell r="B104">
            <v>4</v>
          </cell>
          <cell r="C104">
            <v>2</v>
          </cell>
          <cell r="E104">
            <v>4</v>
          </cell>
          <cell r="F104">
            <v>2</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5">
        <row r="94">
          <cell r="H94">
            <v>0</v>
          </cell>
          <cell r="T94">
            <v>0</v>
          </cell>
          <cell r="U94">
            <v>0</v>
          </cell>
        </row>
        <row r="96">
          <cell r="C96">
            <v>0</v>
          </cell>
        </row>
        <row r="102">
          <cell r="B102">
            <v>0</v>
          </cell>
        </row>
        <row r="103">
          <cell r="B103">
            <v>0</v>
          </cell>
          <cell r="C103">
            <v>0</v>
          </cell>
          <cell r="E103">
            <v>0</v>
          </cell>
          <cell r="F103">
            <v>0</v>
          </cell>
          <cell r="I103">
            <v>1</v>
          </cell>
        </row>
        <row r="104">
          <cell r="B104">
            <v>0</v>
          </cell>
          <cell r="C104">
            <v>0</v>
          </cell>
          <cell r="E104">
            <v>0</v>
          </cell>
          <cell r="F104">
            <v>0</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6">
        <row r="94">
          <cell r="H94">
            <v>0</v>
          </cell>
          <cell r="T94">
            <v>0</v>
          </cell>
          <cell r="U94">
            <v>0</v>
          </cell>
        </row>
        <row r="96">
          <cell r="C96">
            <v>0</v>
          </cell>
        </row>
        <row r="102">
          <cell r="B102">
            <v>0</v>
          </cell>
        </row>
        <row r="103">
          <cell r="B103">
            <v>0</v>
          </cell>
          <cell r="C103">
            <v>0</v>
          </cell>
          <cell r="E103">
            <v>0</v>
          </cell>
          <cell r="F103">
            <v>0</v>
          </cell>
          <cell r="I103">
            <v>0</v>
          </cell>
        </row>
        <row r="104">
          <cell r="B104">
            <v>0</v>
          </cell>
          <cell r="C104">
            <v>0</v>
          </cell>
          <cell r="E104">
            <v>0</v>
          </cell>
          <cell r="F104">
            <v>0</v>
          </cell>
        </row>
        <row r="154">
          <cell r="C154">
            <v>0</v>
          </cell>
          <cell r="F154">
            <v>0</v>
          </cell>
          <cell r="I154">
            <v>0</v>
          </cell>
          <cell r="L154">
            <v>0</v>
          </cell>
          <cell r="O154">
            <v>0</v>
          </cell>
          <cell r="R154">
            <v>0</v>
          </cell>
          <cell r="U154">
            <v>0</v>
          </cell>
        </row>
        <row r="155">
          <cell r="C155">
            <v>0</v>
          </cell>
          <cell r="F155">
            <v>0</v>
          </cell>
          <cell r="I155">
            <v>0</v>
          </cell>
          <cell r="L155">
            <v>0</v>
          </cell>
          <cell r="O155">
            <v>0</v>
          </cell>
          <cell r="R155">
            <v>0</v>
          </cell>
          <cell r="U155">
            <v>0</v>
          </cell>
        </row>
      </sheetData>
      <sheetData sheetId="7">
        <row r="94">
          <cell r="H94">
            <v>1</v>
          </cell>
          <cell r="T94">
            <v>1</v>
          </cell>
          <cell r="U94">
            <v>0</v>
          </cell>
        </row>
        <row r="96">
          <cell r="C96">
            <v>0</v>
          </cell>
        </row>
        <row r="102">
          <cell r="B102">
            <v>0</v>
          </cell>
        </row>
        <row r="103">
          <cell r="B103">
            <v>0</v>
          </cell>
          <cell r="C103">
            <v>0</v>
          </cell>
          <cell r="E103">
            <v>0</v>
          </cell>
          <cell r="F103">
            <v>0</v>
          </cell>
          <cell r="I103">
            <v>2</v>
          </cell>
        </row>
        <row r="104">
          <cell r="B104">
            <v>0</v>
          </cell>
          <cell r="C104">
            <v>0</v>
          </cell>
          <cell r="E104">
            <v>0</v>
          </cell>
          <cell r="F104">
            <v>0</v>
          </cell>
        </row>
        <row r="154">
          <cell r="C154">
            <v>0</v>
          </cell>
          <cell r="F154">
            <v>0</v>
          </cell>
          <cell r="I154">
            <v>0</v>
          </cell>
          <cell r="L154">
            <v>0</v>
          </cell>
          <cell r="O154">
            <v>0</v>
          </cell>
          <cell r="R154">
            <v>0</v>
          </cell>
          <cell r="U154">
            <v>6</v>
          </cell>
        </row>
        <row r="155">
          <cell r="C155">
            <v>0</v>
          </cell>
          <cell r="F155">
            <v>0</v>
          </cell>
          <cell r="I155">
            <v>0</v>
          </cell>
          <cell r="L155">
            <v>0</v>
          </cell>
          <cell r="O155">
            <v>0</v>
          </cell>
          <cell r="R155">
            <v>0</v>
          </cell>
          <cell r="U155">
            <v>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IngMecánica"/>
      <sheetName val="MtrIngMecánica"/>
      <sheetName val="MtrIngEléctrica"/>
    </sheetNames>
    <sheetDataSet>
      <sheetData sheetId="0">
        <row r="94">
          <cell r="H94">
            <v>0</v>
          </cell>
          <cell r="T94">
            <v>0</v>
          </cell>
          <cell r="U94">
            <v>0</v>
          </cell>
        </row>
        <row r="96">
          <cell r="C96">
            <v>1</v>
          </cell>
        </row>
        <row r="102">
          <cell r="B102">
            <v>14</v>
          </cell>
        </row>
        <row r="103">
          <cell r="B103">
            <v>14</v>
          </cell>
          <cell r="C103">
            <v>1</v>
          </cell>
          <cell r="E103">
            <v>14</v>
          </cell>
          <cell r="F103">
            <v>1</v>
          </cell>
          <cell r="I103">
            <v>1</v>
          </cell>
        </row>
        <row r="104">
          <cell r="B104">
            <v>2</v>
          </cell>
          <cell r="C104">
            <v>0</v>
          </cell>
          <cell r="E104">
            <v>2</v>
          </cell>
          <cell r="F104">
            <v>0</v>
          </cell>
        </row>
      </sheetData>
      <sheetData sheetId="1">
        <row r="94">
          <cell r="H94">
            <v>0</v>
          </cell>
          <cell r="T94">
            <v>0</v>
          </cell>
          <cell r="U94">
            <v>0</v>
          </cell>
        </row>
        <row r="96">
          <cell r="C96">
            <v>1</v>
          </cell>
        </row>
        <row r="102">
          <cell r="B102">
            <v>10</v>
          </cell>
        </row>
        <row r="103">
          <cell r="B103">
            <v>16</v>
          </cell>
          <cell r="C103">
            <v>1</v>
          </cell>
          <cell r="E103">
            <v>16</v>
          </cell>
          <cell r="F103">
            <v>1</v>
          </cell>
          <cell r="I103">
            <v>1</v>
          </cell>
        </row>
        <row r="104">
          <cell r="B104">
            <v>0</v>
          </cell>
          <cell r="C104">
            <v>0</v>
          </cell>
          <cell r="E104">
            <v>0</v>
          </cell>
          <cell r="F104">
            <v>0</v>
          </cell>
        </row>
      </sheetData>
      <sheetData sheetId="2">
        <row r="94">
          <cell r="H94">
            <v>0</v>
          </cell>
          <cell r="T94">
            <v>0</v>
          </cell>
          <cell r="U94">
            <v>0</v>
          </cell>
        </row>
        <row r="96">
          <cell r="C96">
            <v>0</v>
          </cell>
        </row>
        <row r="102">
          <cell r="B102">
            <v>16</v>
          </cell>
        </row>
        <row r="103">
          <cell r="B103">
            <v>16</v>
          </cell>
          <cell r="C103">
            <v>1</v>
          </cell>
          <cell r="E103">
            <v>16</v>
          </cell>
          <cell r="F103">
            <v>1</v>
          </cell>
          <cell r="I103">
            <v>1</v>
          </cell>
        </row>
        <row r="104">
          <cell r="B104">
            <v>2</v>
          </cell>
          <cell r="C104">
            <v>0</v>
          </cell>
          <cell r="E104">
            <v>4</v>
          </cell>
          <cell r="F104">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riaBiocicencias"/>
      <sheetName val="MtrProtecciónVegetalHortalizas"/>
    </sheetNames>
    <sheetDataSet>
      <sheetData sheetId="0">
        <row r="94">
          <cell r="H94">
            <v>0</v>
          </cell>
          <cell r="T94">
            <v>0</v>
          </cell>
          <cell r="U94">
            <v>0</v>
          </cell>
        </row>
        <row r="96">
          <cell r="C96">
            <v>0</v>
          </cell>
        </row>
        <row r="102">
          <cell r="B102">
            <v>0</v>
          </cell>
        </row>
        <row r="103">
          <cell r="B103">
            <v>0</v>
          </cell>
          <cell r="C103">
            <v>0</v>
          </cell>
          <cell r="E103">
            <v>0</v>
          </cell>
          <cell r="F103">
            <v>0</v>
          </cell>
          <cell r="I103">
            <v>0</v>
          </cell>
        </row>
        <row r="104">
          <cell r="B104">
            <v>0</v>
          </cell>
          <cell r="C104">
            <v>0</v>
          </cell>
          <cell r="E104">
            <v>0</v>
          </cell>
          <cell r="F104">
            <v>0</v>
          </cell>
        </row>
      </sheetData>
      <sheetData sheetId="1">
        <row r="91">
          <cell r="H91">
            <v>0</v>
          </cell>
          <cell r="T91">
            <v>0</v>
          </cell>
          <cell r="U91">
            <v>0</v>
          </cell>
        </row>
        <row r="93">
          <cell r="C93">
            <v>0</v>
          </cell>
        </row>
        <row r="99">
          <cell r="B99">
            <v>9</v>
          </cell>
        </row>
        <row r="100">
          <cell r="B100">
            <v>4</v>
          </cell>
          <cell r="C100">
            <v>0</v>
          </cell>
          <cell r="E100">
            <v>4</v>
          </cell>
          <cell r="F100">
            <v>0</v>
          </cell>
          <cell r="I100">
            <v>0</v>
          </cell>
        </row>
        <row r="101">
          <cell r="B101">
            <v>9</v>
          </cell>
          <cell r="C101">
            <v>1</v>
          </cell>
          <cell r="E101">
            <v>9</v>
          </cell>
          <cell r="F101">
            <v>1</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Z272"/>
  <sheetViews>
    <sheetView tabSelected="1" view="pageBreakPreview" zoomScale="25" zoomScaleNormal="50" zoomScaleSheetLayoutView="25" workbookViewId="0">
      <selection activeCell="AE78" sqref="AE78"/>
    </sheetView>
  </sheetViews>
  <sheetFormatPr baseColWidth="10" defaultRowHeight="13.8" x14ac:dyDescent="0.3"/>
  <cols>
    <col min="1" max="1" width="44.77734375" style="1" customWidth="1"/>
    <col min="2" max="2" width="9.33203125" style="1" customWidth="1"/>
    <col min="3" max="3" width="10.109375" style="1" customWidth="1"/>
    <col min="4" max="4" width="9.5546875" style="1" customWidth="1"/>
    <col min="5" max="5" width="10.109375" style="1" customWidth="1"/>
    <col min="6" max="7" width="7.88671875" style="1" customWidth="1"/>
    <col min="8" max="8" width="9.33203125" style="1" customWidth="1"/>
    <col min="9" max="9" width="11.109375" style="1" customWidth="1"/>
    <col min="10" max="10" width="8.6640625" style="1" customWidth="1"/>
    <col min="11" max="11" width="10.88671875" style="1" customWidth="1"/>
    <col min="12" max="12" width="9.6640625" style="1" customWidth="1"/>
    <col min="13" max="13" width="9.5546875" style="1" customWidth="1"/>
    <col min="14" max="14" width="11.109375" style="1" customWidth="1"/>
    <col min="15" max="15" width="10.44140625" style="1" customWidth="1"/>
    <col min="16" max="16" width="8.5546875" style="1" customWidth="1"/>
    <col min="17" max="17" width="11.5546875" style="1" customWidth="1"/>
    <col min="18" max="18" width="11" style="1" customWidth="1"/>
    <col min="19" max="22" width="10.109375" style="1" customWidth="1"/>
    <col min="23" max="28" width="5.6640625" style="1" customWidth="1"/>
    <col min="29" max="16384" width="11.5546875" style="1"/>
  </cols>
  <sheetData>
    <row r="3" spans="1:16" ht="15.6" x14ac:dyDescent="0.3">
      <c r="B3" s="301" t="s">
        <v>0</v>
      </c>
      <c r="C3" s="301"/>
      <c r="D3" s="301"/>
      <c r="E3" s="301"/>
      <c r="F3" s="301"/>
      <c r="G3" s="301"/>
      <c r="H3" s="301"/>
      <c r="I3" s="301"/>
      <c r="J3" s="301"/>
      <c r="K3" s="301"/>
      <c r="L3" s="301"/>
      <c r="M3" s="301"/>
      <c r="N3" s="301"/>
      <c r="O3" s="301"/>
      <c r="P3" s="301"/>
    </row>
    <row r="4" spans="1:16" x14ac:dyDescent="0.3">
      <c r="B4" s="2"/>
    </row>
    <row r="5" spans="1:16" s="3" customFormat="1" x14ac:dyDescent="0.3">
      <c r="C5" s="4" t="s">
        <v>1</v>
      </c>
      <c r="D5" s="4"/>
      <c r="E5" s="4"/>
      <c r="F5" s="4"/>
      <c r="G5" s="4"/>
      <c r="H5" s="4"/>
    </row>
    <row r="6" spans="1:16" s="3" customFormat="1" x14ac:dyDescent="0.3"/>
    <row r="7" spans="1:16" s="3" customFormat="1" x14ac:dyDescent="0.3">
      <c r="A7" s="5"/>
      <c r="B7" s="6"/>
      <c r="C7" s="5" t="s">
        <v>2</v>
      </c>
      <c r="D7" s="6"/>
      <c r="E7" s="6"/>
      <c r="F7" s="6"/>
      <c r="G7" s="6"/>
      <c r="H7" s="6"/>
      <c r="I7" s="6"/>
      <c r="J7" s="6"/>
      <c r="K7" s="6"/>
      <c r="L7" s="6"/>
      <c r="M7" s="6"/>
      <c r="N7" s="6"/>
    </row>
    <row r="8" spans="1:16" ht="14.4" thickBot="1" x14ac:dyDescent="0.35"/>
    <row r="9" spans="1:16" ht="14.4" thickBot="1" x14ac:dyDescent="0.35">
      <c r="A9" s="302" t="s">
        <v>3</v>
      </c>
      <c r="B9" s="303"/>
      <c r="C9" s="303"/>
      <c r="D9" s="303"/>
      <c r="E9" s="303"/>
      <c r="F9" s="303"/>
      <c r="G9" s="303"/>
      <c r="H9" s="303"/>
      <c r="I9" s="303"/>
      <c r="J9" s="303"/>
      <c r="K9" s="303"/>
      <c r="L9" s="303"/>
      <c r="M9" s="303"/>
      <c r="N9" s="304"/>
    </row>
    <row r="10" spans="1:16" x14ac:dyDescent="0.3">
      <c r="A10" s="305" t="s">
        <v>4</v>
      </c>
      <c r="B10" s="306"/>
      <c r="C10" s="306"/>
      <c r="D10" s="306"/>
      <c r="E10" s="306"/>
      <c r="F10" s="306"/>
      <c r="G10" s="306"/>
      <c r="H10" s="306"/>
      <c r="I10" s="306"/>
      <c r="J10" s="306"/>
      <c r="K10" s="306"/>
      <c r="L10" s="306"/>
      <c r="M10" s="306"/>
      <c r="N10" s="307"/>
    </row>
    <row r="11" spans="1:16" x14ac:dyDescent="0.3">
      <c r="A11" s="295" t="s">
        <v>5</v>
      </c>
      <c r="B11" s="296"/>
      <c r="C11" s="296"/>
      <c r="D11" s="296"/>
      <c r="E11" s="296"/>
      <c r="F11" s="296"/>
      <c r="G11" s="296"/>
      <c r="H11" s="296"/>
      <c r="I11" s="296"/>
      <c r="J11" s="296"/>
      <c r="K11" s="296"/>
      <c r="L11" s="296"/>
      <c r="M11" s="296"/>
      <c r="N11" s="297"/>
    </row>
    <row r="12" spans="1:16" x14ac:dyDescent="0.3">
      <c r="A12" s="295"/>
      <c r="B12" s="296"/>
      <c r="C12" s="296"/>
      <c r="D12" s="296"/>
      <c r="E12" s="296"/>
      <c r="F12" s="296"/>
      <c r="G12" s="296"/>
      <c r="H12" s="296"/>
      <c r="I12" s="296"/>
      <c r="J12" s="296"/>
      <c r="K12" s="296"/>
      <c r="L12" s="296"/>
      <c r="M12" s="296"/>
      <c r="N12" s="297"/>
    </row>
    <row r="13" spans="1:16" x14ac:dyDescent="0.3">
      <c r="A13" s="295"/>
      <c r="B13" s="296"/>
      <c r="C13" s="296"/>
      <c r="D13" s="296"/>
      <c r="E13" s="296"/>
      <c r="F13" s="296"/>
      <c r="G13" s="296"/>
      <c r="H13" s="296"/>
      <c r="I13" s="296"/>
      <c r="J13" s="296"/>
      <c r="K13" s="296"/>
      <c r="L13" s="296"/>
      <c r="M13" s="296"/>
      <c r="N13" s="297"/>
    </row>
    <row r="14" spans="1:16" x14ac:dyDescent="0.3">
      <c r="A14" s="295"/>
      <c r="B14" s="296"/>
      <c r="C14" s="296"/>
      <c r="D14" s="296"/>
      <c r="E14" s="296"/>
      <c r="F14" s="296"/>
      <c r="G14" s="296"/>
      <c r="H14" s="296"/>
      <c r="I14" s="296"/>
      <c r="J14" s="296"/>
      <c r="K14" s="296"/>
      <c r="L14" s="296"/>
      <c r="M14" s="296"/>
      <c r="N14" s="297"/>
    </row>
    <row r="15" spans="1:16" x14ac:dyDescent="0.3">
      <c r="A15" s="295"/>
      <c r="B15" s="296"/>
      <c r="C15" s="296"/>
      <c r="D15" s="296"/>
      <c r="E15" s="296"/>
      <c r="F15" s="296"/>
      <c r="G15" s="296"/>
      <c r="H15" s="296"/>
      <c r="I15" s="296"/>
      <c r="J15" s="296"/>
      <c r="K15" s="296"/>
      <c r="L15" s="296"/>
      <c r="M15" s="296"/>
      <c r="N15" s="297"/>
    </row>
    <row r="16" spans="1:16" x14ac:dyDescent="0.3">
      <c r="A16" s="295"/>
      <c r="B16" s="296"/>
      <c r="C16" s="296"/>
      <c r="D16" s="296"/>
      <c r="E16" s="296"/>
      <c r="F16" s="296"/>
      <c r="G16" s="296"/>
      <c r="H16" s="296"/>
      <c r="I16" s="296"/>
      <c r="J16" s="296"/>
      <c r="K16" s="296"/>
      <c r="L16" s="296"/>
      <c r="M16" s="296"/>
      <c r="N16" s="297"/>
    </row>
    <row r="17" spans="1:19" x14ac:dyDescent="0.3">
      <c r="A17" s="295"/>
      <c r="B17" s="296"/>
      <c r="C17" s="296"/>
      <c r="D17" s="296"/>
      <c r="E17" s="296"/>
      <c r="F17" s="296"/>
      <c r="G17" s="296"/>
      <c r="H17" s="296"/>
      <c r="I17" s="296"/>
      <c r="J17" s="296"/>
      <c r="K17" s="296"/>
      <c r="L17" s="296"/>
      <c r="M17" s="296"/>
      <c r="N17" s="297"/>
    </row>
    <row r="18" spans="1:19" ht="14.4" thickBot="1" x14ac:dyDescent="0.35">
      <c r="A18" s="298"/>
      <c r="B18" s="299"/>
      <c r="C18" s="299"/>
      <c r="D18" s="299"/>
      <c r="E18" s="299"/>
      <c r="F18" s="299"/>
      <c r="G18" s="299"/>
      <c r="H18" s="299"/>
      <c r="I18" s="299"/>
      <c r="J18" s="299"/>
      <c r="K18" s="299"/>
      <c r="L18" s="299"/>
      <c r="M18" s="299"/>
      <c r="N18" s="300"/>
    </row>
    <row r="20" spans="1:19" x14ac:dyDescent="0.3">
      <c r="A20" s="267" t="s">
        <v>6</v>
      </c>
      <c r="B20" s="267"/>
      <c r="C20" s="267"/>
      <c r="D20" s="267"/>
      <c r="E20" s="267"/>
      <c r="F20" s="267"/>
      <c r="G20" s="267"/>
      <c r="H20" s="267"/>
      <c r="I20" s="267"/>
      <c r="J20" s="267"/>
      <c r="K20" s="267"/>
      <c r="L20" s="267"/>
      <c r="M20" s="267"/>
      <c r="N20" s="267"/>
      <c r="O20" s="267"/>
      <c r="P20" s="267"/>
      <c r="Q20" s="267"/>
      <c r="R20" s="267"/>
      <c r="S20" s="267"/>
    </row>
    <row r="21" spans="1:19" x14ac:dyDescent="0.3">
      <c r="A21" s="308" t="s">
        <v>7</v>
      </c>
      <c r="B21" s="267" t="s">
        <v>8</v>
      </c>
      <c r="C21" s="267"/>
      <c r="D21" s="267"/>
      <c r="E21" s="267"/>
      <c r="F21" s="267"/>
      <c r="G21" s="267"/>
      <c r="H21" s="267" t="s">
        <v>9</v>
      </c>
      <c r="I21" s="267"/>
      <c r="J21" s="267"/>
      <c r="K21" s="267"/>
      <c r="L21" s="267"/>
      <c r="M21" s="267"/>
      <c r="N21" s="267" t="s">
        <v>10</v>
      </c>
      <c r="O21" s="267"/>
      <c r="P21" s="267"/>
      <c r="Q21" s="267"/>
      <c r="R21" s="267"/>
      <c r="S21" s="267"/>
    </row>
    <row r="22" spans="1:19" ht="39.6" x14ac:dyDescent="0.3">
      <c r="A22" s="308"/>
      <c r="B22" s="7" t="s">
        <v>11</v>
      </c>
      <c r="C22" s="7" t="s">
        <v>12</v>
      </c>
      <c r="D22" s="7" t="s">
        <v>13</v>
      </c>
      <c r="E22" s="7" t="s">
        <v>14</v>
      </c>
      <c r="F22" s="7" t="s">
        <v>15</v>
      </c>
      <c r="G22" s="7" t="s">
        <v>16</v>
      </c>
      <c r="H22" s="7" t="s">
        <v>11</v>
      </c>
      <c r="I22" s="7" t="s">
        <v>12</v>
      </c>
      <c r="J22" s="7" t="s">
        <v>13</v>
      </c>
      <c r="K22" s="7" t="s">
        <v>14</v>
      </c>
      <c r="L22" s="7" t="s">
        <v>15</v>
      </c>
      <c r="M22" s="7" t="s">
        <v>16</v>
      </c>
      <c r="N22" s="7" t="s">
        <v>11</v>
      </c>
      <c r="O22" s="7" t="s">
        <v>12</v>
      </c>
      <c r="P22" s="7" t="s">
        <v>13</v>
      </c>
      <c r="Q22" s="7" t="s">
        <v>14</v>
      </c>
      <c r="R22" s="7" t="s">
        <v>15</v>
      </c>
      <c r="S22" s="7" t="s">
        <v>16</v>
      </c>
    </row>
    <row r="23" spans="1:19" s="11" customFormat="1" x14ac:dyDescent="0.3">
      <c r="A23" s="8" t="s">
        <v>17</v>
      </c>
      <c r="B23" s="9"/>
      <c r="C23" s="9"/>
      <c r="D23" s="9"/>
      <c r="E23" s="9"/>
      <c r="F23" s="9"/>
      <c r="G23" s="9"/>
      <c r="H23" s="9"/>
      <c r="I23" s="9"/>
      <c r="J23" s="9"/>
      <c r="K23" s="9"/>
      <c r="L23" s="9"/>
      <c r="M23" s="9"/>
      <c r="N23" s="9">
        <v>29</v>
      </c>
      <c r="O23" s="9"/>
      <c r="P23" s="9"/>
      <c r="Q23" s="9"/>
      <c r="R23" s="9"/>
      <c r="S23" s="10" t="s">
        <v>18</v>
      </c>
    </row>
    <row r="24" spans="1:19" s="11" customFormat="1" x14ac:dyDescent="0.3">
      <c r="A24" s="8" t="s">
        <v>19</v>
      </c>
      <c r="B24" s="9"/>
      <c r="C24" s="9"/>
      <c r="D24" s="9"/>
      <c r="E24" s="9"/>
      <c r="F24" s="9"/>
      <c r="G24" s="9"/>
      <c r="H24" s="9"/>
      <c r="I24" s="9"/>
      <c r="J24" s="9"/>
      <c r="K24" s="9"/>
      <c r="L24" s="9"/>
      <c r="M24" s="9"/>
      <c r="N24" s="9">
        <v>50</v>
      </c>
      <c r="O24" s="9"/>
      <c r="P24" s="9"/>
      <c r="Q24" s="9"/>
      <c r="R24" s="9"/>
      <c r="S24" s="10" t="s">
        <v>18</v>
      </c>
    </row>
    <row r="25" spans="1:19" s="11" customFormat="1" ht="23.4" customHeight="1" x14ac:dyDescent="0.3">
      <c r="A25" s="12" t="s">
        <v>20</v>
      </c>
      <c r="B25" s="9"/>
      <c r="C25" s="9"/>
      <c r="D25" s="9"/>
      <c r="E25" s="9"/>
      <c r="F25" s="9"/>
      <c r="G25" s="9"/>
      <c r="H25" s="9"/>
      <c r="I25" s="9"/>
      <c r="J25" s="9"/>
      <c r="K25" s="9"/>
      <c r="L25" s="9"/>
      <c r="M25" s="9"/>
      <c r="N25" s="9">
        <v>47</v>
      </c>
      <c r="O25" s="9"/>
      <c r="P25" s="9" t="s">
        <v>21</v>
      </c>
      <c r="Q25" s="9"/>
      <c r="R25" s="9"/>
      <c r="S25" s="10" t="s">
        <v>18</v>
      </c>
    </row>
    <row r="26" spans="1:19" s="11" customFormat="1" x14ac:dyDescent="0.3">
      <c r="A26" s="8" t="s">
        <v>22</v>
      </c>
      <c r="B26" s="9"/>
      <c r="C26" s="9"/>
      <c r="D26" s="9"/>
      <c r="E26" s="9"/>
      <c r="F26" s="9"/>
      <c r="G26" s="9"/>
      <c r="H26" s="9"/>
      <c r="I26" s="9"/>
      <c r="J26" s="9"/>
      <c r="K26" s="9"/>
      <c r="L26" s="9"/>
      <c r="M26" s="9"/>
      <c r="N26" s="9">
        <v>14</v>
      </c>
      <c r="O26" s="9"/>
      <c r="P26" s="9"/>
      <c r="Q26" s="9"/>
      <c r="R26" s="9"/>
      <c r="S26" s="10" t="s">
        <v>18</v>
      </c>
    </row>
    <row r="27" spans="1:19" s="11" customFormat="1" x14ac:dyDescent="0.3">
      <c r="A27" s="8" t="s">
        <v>23</v>
      </c>
      <c r="B27" s="9"/>
      <c r="C27" s="9"/>
      <c r="D27" s="9"/>
      <c r="E27" s="9"/>
      <c r="F27" s="9"/>
      <c r="G27" s="9"/>
      <c r="H27" s="9"/>
      <c r="I27" s="9"/>
      <c r="J27" s="9"/>
      <c r="K27" s="9"/>
      <c r="L27" s="9"/>
      <c r="M27" s="9"/>
      <c r="N27" s="9">
        <v>11</v>
      </c>
      <c r="O27" s="9"/>
      <c r="P27" s="9"/>
      <c r="Q27" s="9"/>
      <c r="R27" s="9"/>
      <c r="S27" s="10" t="s">
        <v>18</v>
      </c>
    </row>
    <row r="28" spans="1:19" s="11" customFormat="1" x14ac:dyDescent="0.3">
      <c r="A28" s="8" t="s">
        <v>24</v>
      </c>
      <c r="B28" s="13"/>
      <c r="C28" s="9"/>
      <c r="D28" s="9"/>
      <c r="E28" s="9"/>
      <c r="F28" s="9"/>
      <c r="G28" s="9"/>
      <c r="H28" s="9">
        <v>320</v>
      </c>
      <c r="I28" s="9" t="s">
        <v>21</v>
      </c>
      <c r="J28" s="9" t="s">
        <v>21</v>
      </c>
      <c r="K28" s="9"/>
      <c r="L28" s="9"/>
      <c r="M28" s="9" t="s">
        <v>18</v>
      </c>
      <c r="N28" s="9"/>
      <c r="O28" s="9"/>
      <c r="P28" s="9"/>
      <c r="Q28" s="9"/>
      <c r="R28" s="9"/>
      <c r="S28" s="10"/>
    </row>
    <row r="29" spans="1:19" s="11" customFormat="1" x14ac:dyDescent="0.3">
      <c r="A29" s="8" t="s">
        <v>25</v>
      </c>
      <c r="C29" s="9"/>
      <c r="D29" s="9"/>
      <c r="E29" s="9"/>
      <c r="F29" s="9"/>
      <c r="G29" s="9"/>
      <c r="H29" s="9">
        <v>167</v>
      </c>
      <c r="I29" s="9" t="s">
        <v>21</v>
      </c>
      <c r="J29" s="9" t="s">
        <v>21</v>
      </c>
      <c r="K29" s="9"/>
      <c r="L29" s="9"/>
      <c r="M29" s="9" t="s">
        <v>18</v>
      </c>
      <c r="N29" s="9"/>
      <c r="O29" s="9"/>
      <c r="P29" s="9"/>
      <c r="Q29" s="9"/>
      <c r="R29" s="9"/>
      <c r="S29" s="10"/>
    </row>
    <row r="30" spans="1:19" s="11" customFormat="1" x14ac:dyDescent="0.3">
      <c r="A30" s="8" t="s">
        <v>26</v>
      </c>
      <c r="C30" s="9"/>
      <c r="D30" s="9"/>
      <c r="E30" s="9"/>
      <c r="F30" s="9"/>
      <c r="G30" s="9"/>
      <c r="H30" s="9">
        <v>216</v>
      </c>
      <c r="I30" s="9" t="s">
        <v>21</v>
      </c>
      <c r="J30" s="9" t="s">
        <v>21</v>
      </c>
      <c r="K30" s="9"/>
      <c r="L30" s="9"/>
      <c r="M30" s="9" t="s">
        <v>18</v>
      </c>
      <c r="N30" s="9"/>
      <c r="O30" s="9"/>
      <c r="P30" s="9"/>
      <c r="Q30" s="9"/>
      <c r="R30" s="9"/>
      <c r="S30" s="10"/>
    </row>
    <row r="31" spans="1:19" s="11" customFormat="1" x14ac:dyDescent="0.3">
      <c r="A31" s="8" t="s">
        <v>27</v>
      </c>
      <c r="C31" s="9"/>
      <c r="D31" s="9"/>
      <c r="E31" s="9"/>
      <c r="F31" s="9"/>
      <c r="G31" s="9"/>
      <c r="H31" s="9">
        <v>445</v>
      </c>
      <c r="I31" s="9"/>
      <c r="J31" s="9"/>
      <c r="K31" s="9"/>
      <c r="L31" s="9"/>
      <c r="M31" s="9" t="s">
        <v>28</v>
      </c>
      <c r="N31" s="9"/>
      <c r="O31" s="9"/>
      <c r="P31" s="9"/>
      <c r="Q31" s="9"/>
      <c r="R31" s="9"/>
      <c r="S31" s="10"/>
    </row>
    <row r="32" spans="1:19" s="11" customFormat="1" x14ac:dyDescent="0.3">
      <c r="A32" s="8" t="s">
        <v>29</v>
      </c>
      <c r="C32" s="14"/>
      <c r="D32" s="14"/>
      <c r="E32" s="14"/>
      <c r="F32" s="14"/>
      <c r="G32" s="14"/>
      <c r="H32" s="14">
        <v>133</v>
      </c>
      <c r="I32" s="14"/>
      <c r="J32" s="14"/>
      <c r="K32" s="14"/>
      <c r="L32" s="14"/>
      <c r="M32" s="14" t="s">
        <v>28</v>
      </c>
      <c r="N32" s="14"/>
      <c r="O32" s="14"/>
      <c r="P32" s="14"/>
      <c r="Q32" s="14"/>
      <c r="R32" s="14"/>
      <c r="S32" s="15"/>
    </row>
    <row r="33" spans="1:22" s="11" customFormat="1" x14ac:dyDescent="0.3">
      <c r="A33" s="8" t="s">
        <v>30</v>
      </c>
      <c r="C33" s="14"/>
      <c r="D33" s="14"/>
      <c r="E33" s="14"/>
      <c r="F33" s="14"/>
      <c r="G33" s="14"/>
      <c r="H33" s="14">
        <v>234</v>
      </c>
      <c r="I33" s="14"/>
      <c r="J33" s="14"/>
      <c r="K33" s="14"/>
      <c r="L33" s="14"/>
      <c r="M33" s="14" t="s">
        <v>28</v>
      </c>
      <c r="N33" s="14"/>
      <c r="O33" s="14"/>
      <c r="P33" s="14"/>
      <c r="Q33" s="14"/>
      <c r="R33" s="14"/>
      <c r="S33" s="15"/>
    </row>
    <row r="34" spans="1:22" s="11" customFormat="1" x14ac:dyDescent="0.3">
      <c r="A34" s="8" t="s">
        <v>31</v>
      </c>
      <c r="C34" s="14"/>
      <c r="D34" s="14"/>
      <c r="E34" s="14"/>
      <c r="F34" s="14"/>
      <c r="G34" s="14"/>
      <c r="H34" s="14">
        <v>134</v>
      </c>
      <c r="I34" s="14"/>
      <c r="J34" s="14"/>
      <c r="K34" s="14"/>
      <c r="L34" s="14"/>
      <c r="M34" s="14" t="s">
        <v>28</v>
      </c>
      <c r="N34" s="14"/>
      <c r="O34" s="14"/>
      <c r="P34" s="14"/>
      <c r="Q34" s="14"/>
      <c r="R34" s="14"/>
      <c r="S34" s="15"/>
    </row>
    <row r="35" spans="1:22" s="11" customFormat="1" x14ac:dyDescent="0.3">
      <c r="A35" s="8" t="s">
        <v>32</v>
      </c>
      <c r="C35" s="14"/>
      <c r="D35" s="14"/>
      <c r="E35" s="14"/>
      <c r="F35" s="14"/>
      <c r="G35" s="14"/>
      <c r="H35" s="14">
        <v>34</v>
      </c>
      <c r="I35" s="14"/>
      <c r="J35" s="14"/>
      <c r="K35" s="14"/>
      <c r="L35" s="14"/>
      <c r="M35" s="14" t="s">
        <v>28</v>
      </c>
      <c r="N35" s="14"/>
      <c r="O35" s="14"/>
      <c r="P35" s="14"/>
      <c r="Q35" s="14"/>
      <c r="R35" s="14"/>
      <c r="S35" s="15"/>
    </row>
    <row r="36" spans="1:22" s="11" customFormat="1" x14ac:dyDescent="0.3">
      <c r="A36" s="8" t="s">
        <v>33</v>
      </c>
      <c r="C36" s="14"/>
      <c r="D36" s="14"/>
      <c r="E36" s="14"/>
      <c r="F36" s="14"/>
      <c r="G36" s="14"/>
      <c r="H36" s="14">
        <v>158</v>
      </c>
      <c r="I36" s="9" t="s">
        <v>21</v>
      </c>
      <c r="J36" s="9" t="s">
        <v>21</v>
      </c>
      <c r="K36" s="14"/>
      <c r="L36" s="14"/>
      <c r="M36" s="14" t="s">
        <v>18</v>
      </c>
      <c r="N36" s="14"/>
      <c r="O36" s="14"/>
      <c r="P36" s="14"/>
      <c r="Q36" s="14"/>
      <c r="R36" s="14"/>
      <c r="S36" s="15"/>
    </row>
    <row r="37" spans="1:22" s="11" customFormat="1" x14ac:dyDescent="0.3">
      <c r="A37" s="8" t="s">
        <v>34</v>
      </c>
      <c r="C37" s="14"/>
      <c r="D37" s="14"/>
      <c r="E37" s="14"/>
      <c r="F37" s="14"/>
      <c r="G37" s="14"/>
      <c r="H37" s="14">
        <v>14</v>
      </c>
      <c r="I37" s="9" t="s">
        <v>21</v>
      </c>
      <c r="J37" s="9" t="s">
        <v>21</v>
      </c>
      <c r="K37" s="14"/>
      <c r="L37" s="14"/>
      <c r="M37" s="14" t="s">
        <v>18</v>
      </c>
      <c r="N37" s="14"/>
      <c r="O37" s="14"/>
      <c r="P37" s="14"/>
      <c r="Q37" s="14"/>
      <c r="R37" s="14"/>
      <c r="S37" s="15"/>
    </row>
    <row r="38" spans="1:22" s="11" customFormat="1" x14ac:dyDescent="0.3">
      <c r="A38" s="8" t="s">
        <v>35</v>
      </c>
      <c r="C38" s="14"/>
      <c r="D38" s="14"/>
      <c r="E38" s="14"/>
      <c r="F38" s="14"/>
      <c r="G38" s="14"/>
      <c r="H38" s="14">
        <v>29</v>
      </c>
      <c r="I38" s="9" t="s">
        <v>21</v>
      </c>
      <c r="J38" s="9" t="s">
        <v>21</v>
      </c>
      <c r="K38" s="14"/>
      <c r="L38" s="14"/>
      <c r="M38" s="14" t="s">
        <v>18</v>
      </c>
      <c r="N38" s="14"/>
      <c r="O38" s="14"/>
      <c r="P38" s="14"/>
      <c r="Q38" s="14"/>
      <c r="R38" s="14"/>
      <c r="S38" s="15"/>
    </row>
    <row r="39" spans="1:22" s="11" customFormat="1" x14ac:dyDescent="0.3">
      <c r="A39" s="8" t="s">
        <v>36</v>
      </c>
      <c r="C39" s="14"/>
      <c r="D39" s="14"/>
      <c r="E39" s="14"/>
      <c r="F39" s="14"/>
      <c r="G39" s="14"/>
      <c r="H39" s="14">
        <v>153</v>
      </c>
      <c r="I39" s="9" t="s">
        <v>21</v>
      </c>
      <c r="J39" s="9" t="s">
        <v>37</v>
      </c>
      <c r="K39" s="14" t="s">
        <v>21</v>
      </c>
      <c r="L39" s="14"/>
      <c r="M39" s="14" t="s">
        <v>18</v>
      </c>
      <c r="N39" s="14"/>
      <c r="O39" s="14"/>
      <c r="P39" s="14"/>
      <c r="Q39" s="14"/>
      <c r="R39" s="14"/>
      <c r="S39" s="15"/>
    </row>
    <row r="40" spans="1:22" s="11" customFormat="1" x14ac:dyDescent="0.3">
      <c r="A40" s="8" t="s">
        <v>38</v>
      </c>
      <c r="C40" s="14"/>
      <c r="D40" s="14"/>
      <c r="E40" s="14"/>
      <c r="F40" s="14"/>
      <c r="G40" s="14"/>
      <c r="H40" s="14">
        <v>72</v>
      </c>
      <c r="I40" s="14" t="s">
        <v>37</v>
      </c>
      <c r="J40" s="14"/>
      <c r="K40" s="14" t="s">
        <v>37</v>
      </c>
      <c r="L40" s="14"/>
      <c r="M40" s="14" t="s">
        <v>28</v>
      </c>
      <c r="N40" s="14"/>
      <c r="O40" s="14"/>
      <c r="P40" s="14"/>
      <c r="Q40" s="14"/>
      <c r="R40" s="14"/>
      <c r="S40" s="15"/>
    </row>
    <row r="41" spans="1:22" s="11" customFormat="1" x14ac:dyDescent="0.3">
      <c r="A41" s="8" t="s">
        <v>39</v>
      </c>
      <c r="C41" s="16"/>
      <c r="D41" s="16"/>
      <c r="E41" s="16"/>
      <c r="F41" s="16"/>
      <c r="G41" s="16"/>
      <c r="H41" s="16">
        <v>94</v>
      </c>
      <c r="I41" s="16"/>
      <c r="J41" s="16"/>
      <c r="K41" s="16"/>
      <c r="L41" s="16"/>
      <c r="M41" s="16" t="s">
        <v>28</v>
      </c>
      <c r="N41" s="16"/>
      <c r="O41" s="16"/>
      <c r="P41" s="16"/>
      <c r="Q41" s="16"/>
      <c r="R41" s="16"/>
      <c r="S41" s="17"/>
    </row>
    <row r="42" spans="1:22" s="11" customFormat="1" x14ac:dyDescent="0.3">
      <c r="A42" s="8" t="s">
        <v>40</v>
      </c>
      <c r="C42" s="16"/>
      <c r="D42" s="16"/>
      <c r="E42" s="16"/>
      <c r="F42" s="16"/>
      <c r="G42" s="16"/>
      <c r="H42" s="16">
        <v>252</v>
      </c>
      <c r="I42" s="16" t="s">
        <v>21</v>
      </c>
      <c r="J42" s="16"/>
      <c r="K42" s="16" t="s">
        <v>21</v>
      </c>
      <c r="L42" s="16"/>
      <c r="M42" s="16" t="s">
        <v>18</v>
      </c>
      <c r="N42" s="16"/>
      <c r="O42" s="16"/>
      <c r="P42" s="16"/>
      <c r="Q42" s="16"/>
      <c r="R42" s="16"/>
      <c r="S42" s="17"/>
    </row>
    <row r="43" spans="1:22" s="11" customFormat="1" ht="25.2" customHeight="1" x14ac:dyDescent="0.3">
      <c r="A43" s="12" t="s">
        <v>41</v>
      </c>
      <c r="C43" s="18"/>
      <c r="D43" s="18"/>
      <c r="E43" s="18"/>
      <c r="F43" s="18"/>
      <c r="G43" s="18"/>
      <c r="H43" s="18">
        <v>58</v>
      </c>
      <c r="I43" s="18"/>
      <c r="J43" s="18"/>
      <c r="K43" s="18"/>
      <c r="L43" s="18"/>
      <c r="M43" s="18" t="s">
        <v>28</v>
      </c>
      <c r="N43" s="18"/>
      <c r="O43" s="18"/>
      <c r="P43" s="18"/>
      <c r="Q43" s="18"/>
      <c r="R43" s="18"/>
      <c r="S43" s="19"/>
    </row>
    <row r="44" spans="1:22" x14ac:dyDescent="0.3">
      <c r="A44" s="20" t="s">
        <v>42</v>
      </c>
    </row>
    <row r="45" spans="1:22" x14ac:dyDescent="0.3">
      <c r="A45" s="20"/>
    </row>
    <row r="46" spans="1:22" x14ac:dyDescent="0.3">
      <c r="A46" s="21" t="s">
        <v>43</v>
      </c>
      <c r="B46" s="21"/>
      <c r="C46" s="21"/>
      <c r="D46" s="21"/>
      <c r="E46" s="21"/>
      <c r="F46" s="21"/>
      <c r="G46" s="21"/>
      <c r="H46" s="21"/>
      <c r="I46" s="21"/>
      <c r="J46" s="21"/>
      <c r="K46" s="21"/>
      <c r="L46" s="21"/>
      <c r="M46" s="21"/>
      <c r="N46" s="21"/>
      <c r="O46" s="21"/>
      <c r="P46" s="21"/>
      <c r="Q46" s="21"/>
      <c r="R46" s="21"/>
      <c r="S46" s="21"/>
      <c r="T46" s="21"/>
      <c r="U46" s="21"/>
      <c r="V46" s="21"/>
    </row>
    <row r="47" spans="1:22" x14ac:dyDescent="0.3">
      <c r="A47" s="22" t="s">
        <v>44</v>
      </c>
      <c r="B47" s="294" t="s">
        <v>45</v>
      </c>
      <c r="C47" s="294"/>
      <c r="D47" s="294"/>
      <c r="E47" s="294"/>
      <c r="F47" s="294"/>
      <c r="G47" s="294"/>
      <c r="H47" s="294"/>
      <c r="I47" s="294" t="s">
        <v>9</v>
      </c>
      <c r="J47" s="294"/>
      <c r="K47" s="294"/>
      <c r="L47" s="294"/>
      <c r="M47" s="294"/>
      <c r="N47" s="294"/>
      <c r="O47" s="294"/>
      <c r="P47" s="294" t="s">
        <v>46</v>
      </c>
      <c r="Q47" s="294"/>
      <c r="R47" s="294"/>
      <c r="S47" s="294"/>
      <c r="T47" s="294"/>
      <c r="U47" s="294"/>
      <c r="V47" s="294"/>
    </row>
    <row r="48" spans="1:22" s="25" customFormat="1" x14ac:dyDescent="0.3">
      <c r="A48" s="23" t="s">
        <v>47</v>
      </c>
      <c r="B48" s="24" t="s">
        <v>48</v>
      </c>
      <c r="C48" s="24" t="s">
        <v>49</v>
      </c>
      <c r="D48" s="24" t="s">
        <v>50</v>
      </c>
      <c r="E48" s="24" t="s">
        <v>51</v>
      </c>
      <c r="F48" s="24" t="s">
        <v>52</v>
      </c>
      <c r="G48" s="24" t="s">
        <v>53</v>
      </c>
      <c r="H48" s="24" t="s">
        <v>54</v>
      </c>
      <c r="I48" s="24" t="s">
        <v>48</v>
      </c>
      <c r="J48" s="24" t="s">
        <v>49</v>
      </c>
      <c r="K48" s="24" t="s">
        <v>50</v>
      </c>
      <c r="L48" s="24" t="s">
        <v>51</v>
      </c>
      <c r="M48" s="24" t="s">
        <v>52</v>
      </c>
      <c r="N48" s="24" t="s">
        <v>53</v>
      </c>
      <c r="O48" s="24" t="s">
        <v>54</v>
      </c>
      <c r="P48" s="24" t="s">
        <v>48</v>
      </c>
      <c r="Q48" s="24" t="s">
        <v>49</v>
      </c>
      <c r="R48" s="24" t="s">
        <v>50</v>
      </c>
      <c r="S48" s="24" t="s">
        <v>51</v>
      </c>
      <c r="T48" s="24" t="s">
        <v>52</v>
      </c>
      <c r="U48" s="24" t="s">
        <v>53</v>
      </c>
      <c r="V48" s="24" t="s">
        <v>54</v>
      </c>
    </row>
    <row r="49" spans="1:22" x14ac:dyDescent="0.3">
      <c r="A49" s="26" t="s">
        <v>55</v>
      </c>
      <c r="B49" s="27"/>
      <c r="C49" s="27"/>
      <c r="D49" s="27"/>
      <c r="E49" s="27"/>
      <c r="F49" s="27"/>
      <c r="G49" s="27"/>
      <c r="H49" s="27"/>
      <c r="I49" s="27">
        <v>9</v>
      </c>
      <c r="J49" s="27">
        <v>9</v>
      </c>
      <c r="K49" s="27">
        <v>10</v>
      </c>
      <c r="L49" s="27">
        <v>11</v>
      </c>
      <c r="M49" s="27">
        <v>11</v>
      </c>
      <c r="N49" s="27">
        <v>11</v>
      </c>
      <c r="O49" s="27">
        <v>14</v>
      </c>
      <c r="P49" s="28"/>
      <c r="Q49" s="28"/>
      <c r="R49" s="28"/>
      <c r="S49" s="28"/>
      <c r="T49" s="28"/>
      <c r="U49" s="28"/>
      <c r="V49" s="29"/>
    </row>
    <row r="50" spans="1:22" x14ac:dyDescent="0.3">
      <c r="A50" s="30" t="s">
        <v>11</v>
      </c>
      <c r="B50" s="31"/>
      <c r="C50" s="31"/>
      <c r="D50" s="31"/>
      <c r="E50" s="31"/>
      <c r="F50" s="31"/>
      <c r="G50" s="31"/>
      <c r="H50" s="31"/>
      <c r="I50" s="31">
        <v>1096</v>
      </c>
      <c r="J50" s="31">
        <v>1222</v>
      </c>
      <c r="K50" s="31">
        <v>1823</v>
      </c>
      <c r="L50" s="31">
        <v>2072</v>
      </c>
      <c r="M50" s="31">
        <v>2132</v>
      </c>
      <c r="N50" s="31">
        <v>2251</v>
      </c>
      <c r="O50" s="31">
        <v>2642</v>
      </c>
      <c r="P50" s="32"/>
      <c r="Q50" s="32"/>
      <c r="R50" s="32"/>
      <c r="S50" s="32"/>
      <c r="T50" s="32"/>
      <c r="U50" s="32"/>
      <c r="V50" s="33"/>
    </row>
    <row r="51" spans="1:22" x14ac:dyDescent="0.3">
      <c r="A51" s="34"/>
      <c r="B51" s="35"/>
      <c r="C51" s="35"/>
      <c r="D51" s="35"/>
      <c r="E51" s="35"/>
      <c r="F51" s="35"/>
      <c r="G51" s="35"/>
      <c r="H51" s="35"/>
      <c r="I51" s="35"/>
      <c r="J51" s="35"/>
      <c r="K51" s="35"/>
      <c r="L51" s="35"/>
      <c r="M51" s="35"/>
      <c r="N51" s="35"/>
      <c r="O51" s="35"/>
      <c r="P51" s="36"/>
      <c r="Q51" s="36"/>
      <c r="R51" s="36"/>
      <c r="S51" s="36"/>
      <c r="T51" s="36"/>
      <c r="U51" s="36"/>
      <c r="V51" s="36"/>
    </row>
    <row r="52" spans="1:22" x14ac:dyDescent="0.3">
      <c r="A52" s="244" t="s">
        <v>43</v>
      </c>
      <c r="B52" s="244"/>
      <c r="C52" s="244"/>
      <c r="D52" s="244"/>
      <c r="E52" s="244"/>
      <c r="F52" s="244"/>
      <c r="G52" s="244"/>
      <c r="H52" s="244"/>
      <c r="I52" s="244"/>
      <c r="J52" s="244"/>
      <c r="K52" s="244"/>
      <c r="L52" s="244"/>
      <c r="M52" s="244"/>
      <c r="N52" s="244"/>
      <c r="O52" s="244"/>
      <c r="P52" s="244"/>
      <c r="Q52" s="244"/>
      <c r="R52" s="244"/>
      <c r="S52" s="244"/>
      <c r="T52" s="244"/>
      <c r="U52" s="244"/>
      <c r="V52" s="244"/>
    </row>
    <row r="53" spans="1:22" x14ac:dyDescent="0.3">
      <c r="A53" s="37" t="s">
        <v>44</v>
      </c>
      <c r="B53" s="243" t="s">
        <v>56</v>
      </c>
      <c r="C53" s="244"/>
      <c r="D53" s="244"/>
      <c r="E53" s="244"/>
      <c r="F53" s="244"/>
      <c r="G53" s="244"/>
      <c r="H53" s="245"/>
      <c r="I53" s="243" t="s">
        <v>57</v>
      </c>
      <c r="J53" s="244"/>
      <c r="K53" s="244"/>
      <c r="L53" s="244"/>
      <c r="M53" s="244"/>
      <c r="N53" s="244"/>
      <c r="O53" s="245"/>
      <c r="P53" s="243" t="s">
        <v>58</v>
      </c>
      <c r="Q53" s="244"/>
      <c r="R53" s="244"/>
      <c r="S53" s="244"/>
      <c r="T53" s="244"/>
      <c r="U53" s="244"/>
      <c r="V53" s="245"/>
    </row>
    <row r="54" spans="1:22" x14ac:dyDescent="0.3">
      <c r="A54" s="38" t="s">
        <v>47</v>
      </c>
      <c r="B54" s="39" t="s">
        <v>48</v>
      </c>
      <c r="C54" s="39" t="s">
        <v>49</v>
      </c>
      <c r="D54" s="39" t="s">
        <v>50</v>
      </c>
      <c r="E54" s="39" t="s">
        <v>51</v>
      </c>
      <c r="F54" s="39" t="s">
        <v>52</v>
      </c>
      <c r="G54" s="39" t="s">
        <v>53</v>
      </c>
      <c r="H54" s="39" t="s">
        <v>54</v>
      </c>
      <c r="I54" s="39" t="s">
        <v>48</v>
      </c>
      <c r="J54" s="39" t="s">
        <v>49</v>
      </c>
      <c r="K54" s="39" t="s">
        <v>50</v>
      </c>
      <c r="L54" s="39" t="s">
        <v>51</v>
      </c>
      <c r="M54" s="39" t="s">
        <v>52</v>
      </c>
      <c r="N54" s="39" t="s">
        <v>53</v>
      </c>
      <c r="O54" s="39" t="s">
        <v>54</v>
      </c>
      <c r="P54" s="39" t="s">
        <v>48</v>
      </c>
      <c r="Q54" s="39" t="s">
        <v>49</v>
      </c>
      <c r="R54" s="39" t="s">
        <v>50</v>
      </c>
      <c r="S54" s="39" t="s">
        <v>51</v>
      </c>
      <c r="T54" s="39" t="s">
        <v>52</v>
      </c>
      <c r="U54" s="39" t="s">
        <v>53</v>
      </c>
      <c r="V54" s="39" t="s">
        <v>54</v>
      </c>
    </row>
    <row r="55" spans="1:22" x14ac:dyDescent="0.3">
      <c r="A55" s="40" t="s">
        <v>55</v>
      </c>
      <c r="B55" s="41">
        <v>2</v>
      </c>
      <c r="C55" s="41">
        <v>2</v>
      </c>
      <c r="D55" s="41">
        <v>3</v>
      </c>
      <c r="E55" s="41">
        <v>3</v>
      </c>
      <c r="F55" s="41">
        <v>3</v>
      </c>
      <c r="G55" s="41">
        <v>4</v>
      </c>
      <c r="H55" s="41">
        <v>4</v>
      </c>
      <c r="I55" s="42">
        <v>1</v>
      </c>
      <c r="J55" s="42">
        <v>1</v>
      </c>
      <c r="K55" s="42">
        <v>1</v>
      </c>
      <c r="L55" s="42">
        <v>1</v>
      </c>
      <c r="M55" s="42">
        <v>1</v>
      </c>
      <c r="N55" s="42">
        <v>1</v>
      </c>
      <c r="O55" s="42">
        <v>1</v>
      </c>
      <c r="P55" s="43">
        <f t="shared" ref="P55:V56" si="0">SUM(B49,I49,P49,B55,I55)</f>
        <v>12</v>
      </c>
      <c r="Q55" s="43">
        <f t="shared" si="0"/>
        <v>12</v>
      </c>
      <c r="R55" s="43">
        <f>SUM(D49,K49,R49,D55,K55)</f>
        <v>14</v>
      </c>
      <c r="S55" s="43">
        <f t="shared" si="0"/>
        <v>15</v>
      </c>
      <c r="T55" s="43">
        <f t="shared" si="0"/>
        <v>15</v>
      </c>
      <c r="U55" s="43">
        <f t="shared" si="0"/>
        <v>16</v>
      </c>
      <c r="V55" s="44">
        <f t="shared" si="0"/>
        <v>19</v>
      </c>
    </row>
    <row r="56" spans="1:22" x14ac:dyDescent="0.3">
      <c r="A56" s="30" t="s">
        <v>11</v>
      </c>
      <c r="B56" s="32">
        <v>112</v>
      </c>
      <c r="C56" s="32">
        <v>87</v>
      </c>
      <c r="D56" s="32">
        <v>76</v>
      </c>
      <c r="E56" s="32">
        <v>111</v>
      </c>
      <c r="F56" s="32">
        <v>113</v>
      </c>
      <c r="G56" s="32">
        <v>164</v>
      </c>
      <c r="H56" s="32">
        <v>188</v>
      </c>
      <c r="I56" s="45">
        <v>8</v>
      </c>
      <c r="J56" s="45">
        <v>12</v>
      </c>
      <c r="K56" s="45">
        <v>20</v>
      </c>
      <c r="L56" s="45">
        <v>29</v>
      </c>
      <c r="M56" s="45">
        <v>35</v>
      </c>
      <c r="N56" s="45">
        <v>40</v>
      </c>
      <c r="O56" s="45">
        <v>50</v>
      </c>
      <c r="P56" s="46">
        <f t="shared" si="0"/>
        <v>1216</v>
      </c>
      <c r="Q56" s="46">
        <f t="shared" si="0"/>
        <v>1321</v>
      </c>
      <c r="R56" s="46">
        <f t="shared" si="0"/>
        <v>1919</v>
      </c>
      <c r="S56" s="46">
        <f t="shared" si="0"/>
        <v>2212</v>
      </c>
      <c r="T56" s="46">
        <f t="shared" si="0"/>
        <v>2280</v>
      </c>
      <c r="U56" s="46">
        <f t="shared" si="0"/>
        <v>2455</v>
      </c>
      <c r="V56" s="47">
        <f t="shared" si="0"/>
        <v>2880</v>
      </c>
    </row>
    <row r="57" spans="1:22" ht="14.4" x14ac:dyDescent="0.35">
      <c r="A57" s="48"/>
      <c r="B57" s="49"/>
      <c r="C57" s="49"/>
      <c r="D57" s="49"/>
      <c r="E57" s="49"/>
      <c r="F57" s="49"/>
      <c r="G57" s="49"/>
      <c r="H57" s="49"/>
      <c r="I57" s="50"/>
      <c r="J57" s="50"/>
      <c r="K57" s="50"/>
      <c r="L57" s="50"/>
      <c r="M57" s="51"/>
      <c r="N57" s="51"/>
      <c r="O57" s="49"/>
    </row>
    <row r="58" spans="1:22" x14ac:dyDescent="0.3">
      <c r="A58" s="290" t="s">
        <v>59</v>
      </c>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3">
      <c r="A59" s="52" t="s">
        <v>44</v>
      </c>
      <c r="B59" s="293" t="s">
        <v>45</v>
      </c>
      <c r="C59" s="293"/>
      <c r="D59" s="293"/>
      <c r="E59" s="293"/>
      <c r="F59" s="293"/>
      <c r="G59" s="293"/>
      <c r="H59" s="293"/>
      <c r="I59" s="293" t="s">
        <v>9</v>
      </c>
      <c r="J59" s="293"/>
      <c r="K59" s="293"/>
      <c r="L59" s="293"/>
      <c r="M59" s="293"/>
      <c r="N59" s="293"/>
      <c r="O59" s="293"/>
      <c r="P59" s="293" t="s">
        <v>46</v>
      </c>
      <c r="Q59" s="293"/>
      <c r="R59" s="293"/>
      <c r="S59" s="293"/>
      <c r="T59" s="293"/>
      <c r="U59" s="293"/>
      <c r="V59" s="293"/>
    </row>
    <row r="60" spans="1:22" s="25" customFormat="1" x14ac:dyDescent="0.3">
      <c r="A60" s="53" t="s">
        <v>47</v>
      </c>
      <c r="B60" s="54" t="s">
        <v>48</v>
      </c>
      <c r="C60" s="54" t="s">
        <v>49</v>
      </c>
      <c r="D60" s="54" t="s">
        <v>50</v>
      </c>
      <c r="E60" s="54" t="s">
        <v>51</v>
      </c>
      <c r="F60" s="54" t="s">
        <v>52</v>
      </c>
      <c r="G60" s="54" t="s">
        <v>53</v>
      </c>
      <c r="H60" s="54" t="s">
        <v>54</v>
      </c>
      <c r="I60" s="54" t="s">
        <v>48</v>
      </c>
      <c r="J60" s="54" t="s">
        <v>49</v>
      </c>
      <c r="K60" s="54" t="s">
        <v>50</v>
      </c>
      <c r="L60" s="54" t="s">
        <v>51</v>
      </c>
      <c r="M60" s="54" t="s">
        <v>52</v>
      </c>
      <c r="N60" s="54" t="s">
        <v>53</v>
      </c>
      <c r="O60" s="54" t="s">
        <v>54</v>
      </c>
      <c r="P60" s="54" t="s">
        <v>48</v>
      </c>
      <c r="Q60" s="54" t="s">
        <v>49</v>
      </c>
      <c r="R60" s="54" t="s">
        <v>50</v>
      </c>
      <c r="S60" s="54" t="s">
        <v>51</v>
      </c>
      <c r="T60" s="54" t="s">
        <v>52</v>
      </c>
      <c r="U60" s="54" t="s">
        <v>53</v>
      </c>
      <c r="V60" s="54" t="s">
        <v>54</v>
      </c>
    </row>
    <row r="61" spans="1:22" x14ac:dyDescent="0.3">
      <c r="A61" s="40" t="s">
        <v>55</v>
      </c>
      <c r="B61" s="55"/>
      <c r="C61" s="55"/>
      <c r="D61" s="55"/>
      <c r="E61" s="55"/>
      <c r="F61" s="55"/>
      <c r="G61" s="55"/>
      <c r="H61" s="55"/>
      <c r="I61" s="55">
        <v>2</v>
      </c>
      <c r="J61" s="55">
        <v>5</v>
      </c>
      <c r="K61" s="55">
        <v>6</v>
      </c>
      <c r="L61" s="55">
        <v>5</v>
      </c>
      <c r="M61" s="55">
        <v>5</v>
      </c>
      <c r="N61" s="55">
        <v>5</v>
      </c>
      <c r="O61" s="55">
        <v>2</v>
      </c>
      <c r="P61" s="41"/>
      <c r="Q61" s="41"/>
      <c r="R61" s="41"/>
      <c r="S61" s="41"/>
      <c r="T61" s="41"/>
      <c r="U61" s="41"/>
      <c r="V61" s="56"/>
    </row>
    <row r="62" spans="1:22" x14ac:dyDescent="0.3">
      <c r="A62" s="30" t="s">
        <v>11</v>
      </c>
      <c r="B62" s="31"/>
      <c r="C62" s="31"/>
      <c r="D62" s="31"/>
      <c r="E62" s="31"/>
      <c r="F62" s="31"/>
      <c r="G62" s="31"/>
      <c r="H62" s="31"/>
      <c r="I62" s="31">
        <v>223</v>
      </c>
      <c r="J62" s="31">
        <v>414</v>
      </c>
      <c r="K62" s="31">
        <v>438</v>
      </c>
      <c r="L62" s="31">
        <v>568</v>
      </c>
      <c r="M62" s="31">
        <v>740</v>
      </c>
      <c r="N62" s="31">
        <v>876</v>
      </c>
      <c r="O62" s="31">
        <v>436</v>
      </c>
      <c r="P62" s="32"/>
      <c r="Q62" s="32"/>
      <c r="R62" s="32"/>
      <c r="S62" s="32"/>
      <c r="T62" s="32"/>
      <c r="U62" s="32"/>
      <c r="V62" s="33"/>
    </row>
    <row r="63" spans="1:22" x14ac:dyDescent="0.3">
      <c r="A63" s="57"/>
      <c r="B63" s="58"/>
      <c r="C63" s="58"/>
      <c r="D63" s="58"/>
      <c r="E63" s="58"/>
      <c r="F63" s="58"/>
      <c r="G63" s="58"/>
      <c r="H63" s="58"/>
      <c r="I63" s="58"/>
      <c r="J63" s="58"/>
      <c r="K63" s="58"/>
      <c r="L63" s="58"/>
      <c r="M63" s="58"/>
      <c r="N63" s="58"/>
      <c r="O63" s="58"/>
      <c r="P63" s="59"/>
      <c r="Q63" s="59"/>
      <c r="R63" s="59"/>
      <c r="S63" s="59"/>
      <c r="T63" s="59"/>
      <c r="U63" s="59"/>
      <c r="V63" s="59"/>
    </row>
    <row r="64" spans="1:22" x14ac:dyDescent="0.3">
      <c r="A64" s="290" t="s">
        <v>59</v>
      </c>
      <c r="B64" s="291"/>
      <c r="C64" s="291"/>
      <c r="D64" s="291"/>
      <c r="E64" s="291"/>
      <c r="F64" s="291"/>
      <c r="G64" s="291"/>
      <c r="H64" s="291"/>
      <c r="I64" s="291"/>
      <c r="J64" s="291"/>
      <c r="K64" s="291"/>
      <c r="L64" s="291"/>
      <c r="M64" s="291"/>
      <c r="N64" s="291"/>
      <c r="O64" s="291"/>
      <c r="P64" s="291"/>
      <c r="Q64" s="291"/>
      <c r="R64" s="291"/>
      <c r="S64" s="291"/>
      <c r="T64" s="291"/>
      <c r="U64" s="291"/>
      <c r="V64" s="292"/>
    </row>
    <row r="65" spans="1:22" x14ac:dyDescent="0.3">
      <c r="A65" s="52" t="s">
        <v>44</v>
      </c>
      <c r="B65" s="293" t="s">
        <v>56</v>
      </c>
      <c r="C65" s="293"/>
      <c r="D65" s="293"/>
      <c r="E65" s="293"/>
      <c r="F65" s="293"/>
      <c r="G65" s="293"/>
      <c r="H65" s="293"/>
      <c r="I65" s="293" t="s">
        <v>57</v>
      </c>
      <c r="J65" s="293"/>
      <c r="K65" s="293"/>
      <c r="L65" s="293"/>
      <c r="M65" s="293"/>
      <c r="N65" s="293"/>
      <c r="O65" s="293"/>
      <c r="P65" s="293" t="s">
        <v>58</v>
      </c>
      <c r="Q65" s="293"/>
      <c r="R65" s="293"/>
      <c r="S65" s="293"/>
      <c r="T65" s="293"/>
      <c r="U65" s="293"/>
      <c r="V65" s="293"/>
    </row>
    <row r="66" spans="1:22" x14ac:dyDescent="0.3">
      <c r="A66" s="53" t="s">
        <v>47</v>
      </c>
      <c r="B66" s="54" t="s">
        <v>48</v>
      </c>
      <c r="C66" s="54" t="s">
        <v>49</v>
      </c>
      <c r="D66" s="54" t="s">
        <v>50</v>
      </c>
      <c r="E66" s="54" t="s">
        <v>51</v>
      </c>
      <c r="F66" s="54" t="s">
        <v>52</v>
      </c>
      <c r="G66" s="54" t="s">
        <v>53</v>
      </c>
      <c r="H66" s="54" t="s">
        <v>54</v>
      </c>
      <c r="I66" s="54" t="s">
        <v>48</v>
      </c>
      <c r="J66" s="54" t="s">
        <v>49</v>
      </c>
      <c r="K66" s="54" t="s">
        <v>50</v>
      </c>
      <c r="L66" s="54" t="s">
        <v>51</v>
      </c>
      <c r="M66" s="54" t="s">
        <v>52</v>
      </c>
      <c r="N66" s="54" t="s">
        <v>53</v>
      </c>
      <c r="O66" s="54" t="s">
        <v>54</v>
      </c>
      <c r="P66" s="54" t="s">
        <v>48</v>
      </c>
      <c r="Q66" s="54" t="s">
        <v>49</v>
      </c>
      <c r="R66" s="54" t="s">
        <v>50</v>
      </c>
      <c r="S66" s="54" t="s">
        <v>51</v>
      </c>
      <c r="T66" s="54" t="s">
        <v>52</v>
      </c>
      <c r="U66" s="54" t="s">
        <v>53</v>
      </c>
      <c r="V66" s="54" t="s">
        <v>54</v>
      </c>
    </row>
    <row r="67" spans="1:22" x14ac:dyDescent="0.3">
      <c r="A67" s="40" t="s">
        <v>55</v>
      </c>
      <c r="B67" s="41">
        <v>1</v>
      </c>
      <c r="C67" s="41">
        <v>1</v>
      </c>
      <c r="D67" s="41"/>
      <c r="E67" s="41">
        <v>1</v>
      </c>
      <c r="F67" s="41">
        <v>1</v>
      </c>
      <c r="G67" s="41"/>
      <c r="H67" s="41"/>
      <c r="I67" s="42"/>
      <c r="J67" s="42"/>
      <c r="K67" s="42"/>
      <c r="L67" s="42"/>
      <c r="M67" s="42"/>
      <c r="N67" s="42"/>
      <c r="O67" s="42"/>
      <c r="P67" s="43">
        <f t="shared" ref="P67:V68" si="1">SUM(B61,I61,P61,B67,I67)</f>
        <v>3</v>
      </c>
      <c r="Q67" s="43">
        <f t="shared" si="1"/>
        <v>6</v>
      </c>
      <c r="R67" s="43">
        <f t="shared" si="1"/>
        <v>6</v>
      </c>
      <c r="S67" s="43">
        <f t="shared" si="1"/>
        <v>6</v>
      </c>
      <c r="T67" s="43">
        <f t="shared" si="1"/>
        <v>6</v>
      </c>
      <c r="U67" s="43">
        <f t="shared" si="1"/>
        <v>5</v>
      </c>
      <c r="V67" s="44">
        <f t="shared" si="1"/>
        <v>2</v>
      </c>
    </row>
    <row r="68" spans="1:22" x14ac:dyDescent="0.3">
      <c r="A68" s="30" t="s">
        <v>11</v>
      </c>
      <c r="B68" s="32">
        <v>3</v>
      </c>
      <c r="C68" s="32">
        <v>13</v>
      </c>
      <c r="D68" s="32"/>
      <c r="E68" s="32">
        <v>11</v>
      </c>
      <c r="F68" s="32">
        <v>10</v>
      </c>
      <c r="G68" s="32"/>
      <c r="H68" s="32"/>
      <c r="I68" s="45"/>
      <c r="J68" s="45"/>
      <c r="K68" s="45"/>
      <c r="L68" s="45"/>
      <c r="M68" s="45"/>
      <c r="N68" s="45"/>
      <c r="O68" s="45"/>
      <c r="P68" s="46">
        <f t="shared" si="1"/>
        <v>226</v>
      </c>
      <c r="Q68" s="46">
        <f t="shared" si="1"/>
        <v>427</v>
      </c>
      <c r="R68" s="46">
        <f t="shared" si="1"/>
        <v>438</v>
      </c>
      <c r="S68" s="46">
        <f t="shared" si="1"/>
        <v>579</v>
      </c>
      <c r="T68" s="46">
        <f t="shared" si="1"/>
        <v>750</v>
      </c>
      <c r="U68" s="46">
        <f t="shared" si="1"/>
        <v>876</v>
      </c>
      <c r="V68" s="47">
        <f t="shared" si="1"/>
        <v>436</v>
      </c>
    </row>
    <row r="69" spans="1:22" x14ac:dyDescent="0.3">
      <c r="A69" s="48"/>
      <c r="B69" s="49"/>
      <c r="C69" s="49"/>
      <c r="D69" s="49"/>
      <c r="E69" s="49"/>
      <c r="F69" s="49"/>
      <c r="G69" s="49"/>
      <c r="H69" s="49"/>
      <c r="I69" s="49"/>
      <c r="J69" s="49"/>
      <c r="K69" s="49"/>
      <c r="L69" s="49"/>
      <c r="M69" s="49"/>
      <c r="N69" s="49"/>
      <c r="O69" s="49"/>
    </row>
    <row r="70" spans="1:22" ht="13.5" customHeight="1" x14ac:dyDescent="0.3">
      <c r="A70" s="281" t="s">
        <v>60</v>
      </c>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3">
      <c r="A71" s="60" t="s">
        <v>44</v>
      </c>
      <c r="B71" s="284" t="s">
        <v>45</v>
      </c>
      <c r="C71" s="284"/>
      <c r="D71" s="284"/>
      <c r="E71" s="284"/>
      <c r="F71" s="284"/>
      <c r="G71" s="284"/>
      <c r="H71" s="284"/>
      <c r="I71" s="284" t="s">
        <v>9</v>
      </c>
      <c r="J71" s="284"/>
      <c r="K71" s="284"/>
      <c r="L71" s="284"/>
      <c r="M71" s="284"/>
      <c r="N71" s="284"/>
      <c r="O71" s="284"/>
      <c r="P71" s="284" t="s">
        <v>46</v>
      </c>
      <c r="Q71" s="284"/>
      <c r="R71" s="284"/>
      <c r="S71" s="284"/>
      <c r="T71" s="284"/>
      <c r="U71" s="284"/>
      <c r="V71" s="284"/>
    </row>
    <row r="72" spans="1:22" s="25" customFormat="1" x14ac:dyDescent="0.3">
      <c r="A72" s="61" t="s">
        <v>47</v>
      </c>
      <c r="B72" s="62" t="s">
        <v>48</v>
      </c>
      <c r="C72" s="62" t="s">
        <v>49</v>
      </c>
      <c r="D72" s="62" t="s">
        <v>50</v>
      </c>
      <c r="E72" s="62" t="s">
        <v>51</v>
      </c>
      <c r="F72" s="62" t="s">
        <v>52</v>
      </c>
      <c r="G72" s="62" t="s">
        <v>53</v>
      </c>
      <c r="H72" s="62" t="s">
        <v>54</v>
      </c>
      <c r="I72" s="62" t="s">
        <v>48</v>
      </c>
      <c r="J72" s="62" t="s">
        <v>49</v>
      </c>
      <c r="K72" s="62" t="s">
        <v>50</v>
      </c>
      <c r="L72" s="62" t="s">
        <v>51</v>
      </c>
      <c r="M72" s="62" t="s">
        <v>52</v>
      </c>
      <c r="N72" s="62" t="s">
        <v>53</v>
      </c>
      <c r="O72" s="62" t="s">
        <v>54</v>
      </c>
      <c r="P72" s="62" t="s">
        <v>48</v>
      </c>
      <c r="Q72" s="62" t="s">
        <v>49</v>
      </c>
      <c r="R72" s="62" t="s">
        <v>50</v>
      </c>
      <c r="S72" s="62" t="s">
        <v>51</v>
      </c>
      <c r="T72" s="62" t="s">
        <v>52</v>
      </c>
      <c r="U72" s="62" t="s">
        <v>53</v>
      </c>
      <c r="V72" s="62" t="s">
        <v>54</v>
      </c>
    </row>
    <row r="73" spans="1:22" x14ac:dyDescent="0.3">
      <c r="A73" s="40" t="s">
        <v>55</v>
      </c>
      <c r="B73" s="43">
        <f t="shared" ref="B73:V74" si="2">SUM(B49,B61)</f>
        <v>0</v>
      </c>
      <c r="C73" s="43">
        <f t="shared" si="2"/>
        <v>0</v>
      </c>
      <c r="D73" s="43">
        <f t="shared" si="2"/>
        <v>0</v>
      </c>
      <c r="E73" s="43">
        <f t="shared" si="2"/>
        <v>0</v>
      </c>
      <c r="F73" s="43">
        <f t="shared" si="2"/>
        <v>0</v>
      </c>
      <c r="G73" s="43">
        <f t="shared" si="2"/>
        <v>0</v>
      </c>
      <c r="H73" s="43">
        <f t="shared" si="2"/>
        <v>0</v>
      </c>
      <c r="I73" s="43">
        <f t="shared" si="2"/>
        <v>11</v>
      </c>
      <c r="J73" s="43">
        <f t="shared" si="2"/>
        <v>14</v>
      </c>
      <c r="K73" s="43">
        <f t="shared" si="2"/>
        <v>16</v>
      </c>
      <c r="L73" s="43">
        <f t="shared" si="2"/>
        <v>16</v>
      </c>
      <c r="M73" s="43">
        <f t="shared" si="2"/>
        <v>16</v>
      </c>
      <c r="N73" s="43">
        <f t="shared" si="2"/>
        <v>16</v>
      </c>
      <c r="O73" s="43">
        <f t="shared" si="2"/>
        <v>16</v>
      </c>
      <c r="P73" s="63">
        <f t="shared" si="2"/>
        <v>0</v>
      </c>
      <c r="Q73" s="63">
        <f t="shared" si="2"/>
        <v>0</v>
      </c>
      <c r="R73" s="63">
        <f>SUM(R49,R61)</f>
        <v>0</v>
      </c>
      <c r="S73" s="63">
        <f t="shared" si="2"/>
        <v>0</v>
      </c>
      <c r="T73" s="63">
        <f t="shared" si="2"/>
        <v>0</v>
      </c>
      <c r="U73" s="63">
        <f t="shared" si="2"/>
        <v>0</v>
      </c>
      <c r="V73" s="64">
        <f t="shared" si="2"/>
        <v>0</v>
      </c>
    </row>
    <row r="74" spans="1:22" x14ac:dyDescent="0.3">
      <c r="A74" s="30" t="s">
        <v>11</v>
      </c>
      <c r="B74" s="46">
        <f t="shared" si="2"/>
        <v>0</v>
      </c>
      <c r="C74" s="46">
        <f t="shared" si="2"/>
        <v>0</v>
      </c>
      <c r="D74" s="46">
        <f t="shared" si="2"/>
        <v>0</v>
      </c>
      <c r="E74" s="46">
        <f t="shared" si="2"/>
        <v>0</v>
      </c>
      <c r="F74" s="46">
        <f t="shared" si="2"/>
        <v>0</v>
      </c>
      <c r="G74" s="46">
        <f t="shared" si="2"/>
        <v>0</v>
      </c>
      <c r="H74" s="46">
        <f t="shared" si="2"/>
        <v>0</v>
      </c>
      <c r="I74" s="46">
        <f t="shared" si="2"/>
        <v>1319</v>
      </c>
      <c r="J74" s="46">
        <f t="shared" si="2"/>
        <v>1636</v>
      </c>
      <c r="K74" s="46">
        <f t="shared" si="2"/>
        <v>2261</v>
      </c>
      <c r="L74" s="46">
        <f t="shared" si="2"/>
        <v>2640</v>
      </c>
      <c r="M74" s="46">
        <f t="shared" si="2"/>
        <v>2872</v>
      </c>
      <c r="N74" s="46">
        <f t="shared" si="2"/>
        <v>3127</v>
      </c>
      <c r="O74" s="46">
        <f t="shared" si="2"/>
        <v>3078</v>
      </c>
      <c r="P74" s="65">
        <f t="shared" si="2"/>
        <v>0</v>
      </c>
      <c r="Q74" s="65">
        <f t="shared" si="2"/>
        <v>0</v>
      </c>
      <c r="R74" s="65">
        <f t="shared" si="2"/>
        <v>0</v>
      </c>
      <c r="S74" s="65">
        <f t="shared" si="2"/>
        <v>0</v>
      </c>
      <c r="T74" s="65">
        <f t="shared" si="2"/>
        <v>0</v>
      </c>
      <c r="U74" s="65">
        <f t="shared" si="2"/>
        <v>0</v>
      </c>
      <c r="V74" s="66">
        <f t="shared" si="2"/>
        <v>0</v>
      </c>
    </row>
    <row r="75" spans="1:22" x14ac:dyDescent="0.3">
      <c r="A75" s="67"/>
      <c r="B75" s="68"/>
      <c r="C75" s="68"/>
      <c r="D75" s="68"/>
      <c r="E75" s="68"/>
      <c r="F75" s="68"/>
      <c r="G75" s="68"/>
      <c r="H75" s="68"/>
      <c r="I75" s="49"/>
      <c r="J75" s="49"/>
      <c r="K75" s="49"/>
      <c r="L75" s="49"/>
      <c r="M75" s="49"/>
      <c r="N75" s="49"/>
      <c r="O75" s="49"/>
    </row>
    <row r="76" spans="1:22" ht="13.5" customHeight="1" x14ac:dyDescent="0.3">
      <c r="A76" s="281" t="s">
        <v>60</v>
      </c>
      <c r="B76" s="282"/>
      <c r="C76" s="282"/>
      <c r="D76" s="282"/>
      <c r="E76" s="282"/>
      <c r="F76" s="282"/>
      <c r="G76" s="282"/>
      <c r="H76" s="282"/>
      <c r="I76" s="282"/>
      <c r="J76" s="282"/>
      <c r="K76" s="282"/>
      <c r="L76" s="282"/>
      <c r="M76" s="282"/>
      <c r="N76" s="282"/>
      <c r="O76" s="282"/>
      <c r="P76" s="282"/>
      <c r="Q76" s="282"/>
      <c r="R76" s="282"/>
      <c r="S76" s="282"/>
      <c r="T76" s="282"/>
      <c r="U76" s="282"/>
      <c r="V76" s="283"/>
    </row>
    <row r="77" spans="1:22" x14ac:dyDescent="0.3">
      <c r="A77" s="60" t="s">
        <v>44</v>
      </c>
      <c r="B77" s="284" t="s">
        <v>56</v>
      </c>
      <c r="C77" s="284"/>
      <c r="D77" s="284"/>
      <c r="E77" s="284"/>
      <c r="F77" s="284"/>
      <c r="G77" s="284"/>
      <c r="H77" s="284"/>
      <c r="I77" s="284" t="s">
        <v>57</v>
      </c>
      <c r="J77" s="284"/>
      <c r="K77" s="284"/>
      <c r="L77" s="284"/>
      <c r="M77" s="284"/>
      <c r="N77" s="284"/>
      <c r="O77" s="284"/>
      <c r="P77" s="284" t="s">
        <v>58</v>
      </c>
      <c r="Q77" s="284"/>
      <c r="R77" s="284"/>
      <c r="S77" s="284"/>
      <c r="T77" s="284"/>
      <c r="U77" s="284"/>
      <c r="V77" s="284"/>
    </row>
    <row r="78" spans="1:22" x14ac:dyDescent="0.3">
      <c r="A78" s="61" t="s">
        <v>47</v>
      </c>
      <c r="B78" s="62" t="s">
        <v>48</v>
      </c>
      <c r="C78" s="62" t="s">
        <v>49</v>
      </c>
      <c r="D78" s="62" t="s">
        <v>50</v>
      </c>
      <c r="E78" s="62" t="s">
        <v>51</v>
      </c>
      <c r="F78" s="62" t="s">
        <v>52</v>
      </c>
      <c r="G78" s="62" t="s">
        <v>53</v>
      </c>
      <c r="H78" s="62" t="s">
        <v>54</v>
      </c>
      <c r="I78" s="62" t="s">
        <v>48</v>
      </c>
      <c r="J78" s="62" t="s">
        <v>49</v>
      </c>
      <c r="K78" s="62" t="s">
        <v>50</v>
      </c>
      <c r="L78" s="62" t="s">
        <v>51</v>
      </c>
      <c r="M78" s="62" t="s">
        <v>52</v>
      </c>
      <c r="N78" s="62" t="s">
        <v>53</v>
      </c>
      <c r="O78" s="62" t="s">
        <v>54</v>
      </c>
      <c r="P78" s="62" t="s">
        <v>48</v>
      </c>
      <c r="Q78" s="62" t="s">
        <v>49</v>
      </c>
      <c r="R78" s="62" t="s">
        <v>50</v>
      </c>
      <c r="S78" s="62" t="s">
        <v>51</v>
      </c>
      <c r="T78" s="62" t="s">
        <v>52</v>
      </c>
      <c r="U78" s="62" t="s">
        <v>53</v>
      </c>
      <c r="V78" s="62" t="s">
        <v>54</v>
      </c>
    </row>
    <row r="79" spans="1:22" x14ac:dyDescent="0.3">
      <c r="A79" s="40" t="s">
        <v>55</v>
      </c>
      <c r="B79" s="63">
        <f>SUM(B55,B67)</f>
        <v>3</v>
      </c>
      <c r="C79" s="63">
        <f t="shared" ref="C79:O80" si="3">SUM(C55,C67)</f>
        <v>3</v>
      </c>
      <c r="D79" s="63">
        <f t="shared" si="3"/>
        <v>3</v>
      </c>
      <c r="E79" s="63">
        <f t="shared" si="3"/>
        <v>4</v>
      </c>
      <c r="F79" s="63">
        <f t="shared" si="3"/>
        <v>4</v>
      </c>
      <c r="G79" s="63">
        <f t="shared" si="3"/>
        <v>4</v>
      </c>
      <c r="H79" s="63">
        <f t="shared" si="3"/>
        <v>4</v>
      </c>
      <c r="I79" s="43">
        <f t="shared" si="3"/>
        <v>1</v>
      </c>
      <c r="J79" s="43">
        <f t="shared" si="3"/>
        <v>1</v>
      </c>
      <c r="K79" s="43">
        <f t="shared" si="3"/>
        <v>1</v>
      </c>
      <c r="L79" s="43">
        <f t="shared" si="3"/>
        <v>1</v>
      </c>
      <c r="M79" s="43">
        <f t="shared" si="3"/>
        <v>1</v>
      </c>
      <c r="N79" s="43">
        <f t="shared" si="3"/>
        <v>1</v>
      </c>
      <c r="O79" s="43">
        <f t="shared" si="3"/>
        <v>1</v>
      </c>
      <c r="P79" s="43">
        <f t="shared" ref="P79:V80" si="4">SUM(B73,I73,P73,B79,I79)</f>
        <v>15</v>
      </c>
      <c r="Q79" s="43">
        <f t="shared" si="4"/>
        <v>18</v>
      </c>
      <c r="R79" s="43">
        <f t="shared" si="4"/>
        <v>20</v>
      </c>
      <c r="S79" s="43">
        <f t="shared" si="4"/>
        <v>21</v>
      </c>
      <c r="T79" s="43">
        <f t="shared" si="4"/>
        <v>21</v>
      </c>
      <c r="U79" s="43">
        <f t="shared" si="4"/>
        <v>21</v>
      </c>
      <c r="V79" s="44">
        <f t="shared" si="4"/>
        <v>21</v>
      </c>
    </row>
    <row r="80" spans="1:22" x14ac:dyDescent="0.3">
      <c r="A80" s="30" t="s">
        <v>11</v>
      </c>
      <c r="B80" s="65">
        <f>SUM(B56,B68)</f>
        <v>115</v>
      </c>
      <c r="C80" s="65">
        <f t="shared" si="3"/>
        <v>100</v>
      </c>
      <c r="D80" s="65">
        <f t="shared" si="3"/>
        <v>76</v>
      </c>
      <c r="E80" s="65">
        <f t="shared" si="3"/>
        <v>122</v>
      </c>
      <c r="F80" s="65">
        <f t="shared" si="3"/>
        <v>123</v>
      </c>
      <c r="G80" s="65">
        <f t="shared" si="3"/>
        <v>164</v>
      </c>
      <c r="H80" s="65">
        <f t="shared" si="3"/>
        <v>188</v>
      </c>
      <c r="I80" s="46">
        <f t="shared" si="3"/>
        <v>8</v>
      </c>
      <c r="J80" s="46">
        <f t="shared" si="3"/>
        <v>12</v>
      </c>
      <c r="K80" s="46">
        <f t="shared" si="3"/>
        <v>20</v>
      </c>
      <c r="L80" s="46">
        <f t="shared" si="3"/>
        <v>29</v>
      </c>
      <c r="M80" s="46">
        <f t="shared" si="3"/>
        <v>35</v>
      </c>
      <c r="N80" s="46">
        <f t="shared" si="3"/>
        <v>40</v>
      </c>
      <c r="O80" s="46">
        <f t="shared" si="3"/>
        <v>50</v>
      </c>
      <c r="P80" s="46">
        <f t="shared" si="4"/>
        <v>1442</v>
      </c>
      <c r="Q80" s="46">
        <f t="shared" si="4"/>
        <v>1748</v>
      </c>
      <c r="R80" s="46">
        <f t="shared" si="4"/>
        <v>2357</v>
      </c>
      <c r="S80" s="46">
        <f t="shared" si="4"/>
        <v>2791</v>
      </c>
      <c r="T80" s="46">
        <f t="shared" si="4"/>
        <v>3030</v>
      </c>
      <c r="U80" s="46">
        <f t="shared" si="4"/>
        <v>3331</v>
      </c>
      <c r="V80" s="47">
        <f t="shared" si="4"/>
        <v>3316</v>
      </c>
    </row>
    <row r="81" spans="1:22" x14ac:dyDescent="0.3">
      <c r="A81" s="69" t="s">
        <v>61</v>
      </c>
      <c r="B81" s="49"/>
      <c r="C81" s="49"/>
      <c r="D81" s="49"/>
      <c r="E81" s="49"/>
      <c r="F81" s="49"/>
      <c r="G81" s="49"/>
      <c r="H81" s="49"/>
      <c r="I81" s="49"/>
      <c r="J81" s="49"/>
      <c r="K81" s="49"/>
      <c r="L81" s="49"/>
      <c r="M81" s="49"/>
      <c r="N81" s="49"/>
      <c r="O81" s="49"/>
    </row>
    <row r="82" spans="1:22" x14ac:dyDescent="0.3">
      <c r="A82" s="48"/>
      <c r="B82" s="49"/>
      <c r="C82" s="49"/>
      <c r="D82" s="49"/>
      <c r="E82" s="49"/>
      <c r="F82" s="49"/>
      <c r="G82" s="49"/>
      <c r="H82" s="49"/>
      <c r="I82" s="49"/>
      <c r="J82" s="49"/>
      <c r="K82" s="49"/>
      <c r="L82" s="49"/>
      <c r="M82" s="49"/>
      <c r="N82" s="49"/>
      <c r="O82" s="49"/>
    </row>
    <row r="83" spans="1:22" customFormat="1" x14ac:dyDescent="0.25">
      <c r="A83" s="285" t="s">
        <v>62</v>
      </c>
      <c r="B83" s="286"/>
      <c r="C83" s="286"/>
      <c r="D83" s="286"/>
      <c r="E83" s="286"/>
      <c r="F83" s="286"/>
      <c r="G83" s="286"/>
      <c r="H83" s="286"/>
      <c r="I83" s="286"/>
      <c r="J83" s="286"/>
      <c r="K83" s="286"/>
      <c r="L83" s="286"/>
      <c r="M83" s="286"/>
      <c r="N83" s="286"/>
      <c r="O83" s="286"/>
      <c r="P83" s="286"/>
      <c r="Q83" s="286"/>
      <c r="R83" s="286"/>
      <c r="S83" s="286"/>
      <c r="T83" s="286"/>
      <c r="U83" s="286"/>
      <c r="V83" s="287"/>
    </row>
    <row r="84" spans="1:22" customFormat="1" x14ac:dyDescent="0.3">
      <c r="A84" s="288"/>
      <c r="B84" s="274">
        <v>2006</v>
      </c>
      <c r="C84" s="275"/>
      <c r="D84" s="276"/>
      <c r="E84" s="274">
        <v>2007</v>
      </c>
      <c r="F84" s="275"/>
      <c r="G84" s="276"/>
      <c r="H84" s="274">
        <v>2008</v>
      </c>
      <c r="I84" s="275"/>
      <c r="J84" s="276"/>
      <c r="K84" s="274">
        <v>2009</v>
      </c>
      <c r="L84" s="275"/>
      <c r="M84" s="276"/>
      <c r="N84" s="274">
        <v>2010</v>
      </c>
      <c r="O84" s="275"/>
      <c r="P84" s="276"/>
      <c r="Q84" s="274">
        <v>2011</v>
      </c>
      <c r="R84" s="275"/>
      <c r="S84" s="276"/>
      <c r="T84" s="274">
        <v>2012</v>
      </c>
      <c r="U84" s="275"/>
      <c r="V84" s="276"/>
    </row>
    <row r="85" spans="1:22" customFormat="1" x14ac:dyDescent="0.3">
      <c r="A85" s="289"/>
      <c r="B85" s="70" t="s">
        <v>63</v>
      </c>
      <c r="C85" s="70" t="s">
        <v>64</v>
      </c>
      <c r="D85" s="70" t="s">
        <v>65</v>
      </c>
      <c r="E85" s="70" t="s">
        <v>63</v>
      </c>
      <c r="F85" s="70" t="s">
        <v>64</v>
      </c>
      <c r="G85" s="70" t="s">
        <v>65</v>
      </c>
      <c r="H85" s="70" t="s">
        <v>63</v>
      </c>
      <c r="I85" s="70" t="s">
        <v>64</v>
      </c>
      <c r="J85" s="70" t="s">
        <v>65</v>
      </c>
      <c r="K85" s="70" t="s">
        <v>63</v>
      </c>
      <c r="L85" s="70" t="s">
        <v>64</v>
      </c>
      <c r="M85" s="70" t="s">
        <v>65</v>
      </c>
      <c r="N85" s="70" t="s">
        <v>63</v>
      </c>
      <c r="O85" s="70" t="s">
        <v>64</v>
      </c>
      <c r="P85" s="70" t="s">
        <v>65</v>
      </c>
      <c r="Q85" s="70" t="s">
        <v>63</v>
      </c>
      <c r="R85" s="70" t="s">
        <v>64</v>
      </c>
      <c r="S85" s="70" t="s">
        <v>65</v>
      </c>
      <c r="T85" s="70" t="s">
        <v>63</v>
      </c>
      <c r="U85" s="70" t="s">
        <v>64</v>
      </c>
      <c r="V85" s="70" t="s">
        <v>65</v>
      </c>
    </row>
    <row r="86" spans="1:22" customFormat="1" x14ac:dyDescent="0.3">
      <c r="A86" s="71" t="s">
        <v>66</v>
      </c>
      <c r="B86" s="72">
        <v>99</v>
      </c>
      <c r="C86" s="72">
        <v>21</v>
      </c>
      <c r="D86" s="73">
        <f>SUM(B86:C86)</f>
        <v>120</v>
      </c>
      <c r="E86" s="72">
        <v>100</v>
      </c>
      <c r="F86" s="72">
        <v>22</v>
      </c>
      <c r="G86" s="73">
        <f>SUM(E86:F86)</f>
        <v>122</v>
      </c>
      <c r="H86" s="72">
        <v>102</v>
      </c>
      <c r="I86" s="72">
        <v>23</v>
      </c>
      <c r="J86" s="73">
        <f>SUM(H86:I86)</f>
        <v>125</v>
      </c>
      <c r="K86" s="72">
        <v>102</v>
      </c>
      <c r="L86" s="72">
        <v>23</v>
      </c>
      <c r="M86" s="73">
        <f>SUM(K86:L86)</f>
        <v>125</v>
      </c>
      <c r="N86" s="72">
        <v>113</v>
      </c>
      <c r="O86" s="72">
        <v>30</v>
      </c>
      <c r="P86" s="73">
        <f>SUM(N86:O86)</f>
        <v>143</v>
      </c>
      <c r="Q86" s="72">
        <v>120</v>
      </c>
      <c r="R86" s="72">
        <v>32</v>
      </c>
      <c r="S86" s="73">
        <f>SUM(Q86:R86)</f>
        <v>152</v>
      </c>
      <c r="T86" s="72">
        <v>130</v>
      </c>
      <c r="U86" s="72">
        <v>37</v>
      </c>
      <c r="V86" s="73">
        <f>SUM(T86:U86)</f>
        <v>167</v>
      </c>
    </row>
    <row r="87" spans="1:22" customFormat="1" x14ac:dyDescent="0.3">
      <c r="A87" s="75" t="s">
        <v>67</v>
      </c>
      <c r="B87" s="72">
        <v>55</v>
      </c>
      <c r="C87" s="72">
        <v>25</v>
      </c>
      <c r="D87" s="76">
        <f>SUM(B87:C87)</f>
        <v>80</v>
      </c>
      <c r="E87" s="72">
        <v>62</v>
      </c>
      <c r="F87" s="72">
        <v>32</v>
      </c>
      <c r="G87" s="76">
        <f>SUM(E87:F87)</f>
        <v>94</v>
      </c>
      <c r="H87" s="72">
        <v>65</v>
      </c>
      <c r="I87" s="72">
        <v>34</v>
      </c>
      <c r="J87" s="76">
        <f>SUM(H87:I87)</f>
        <v>99</v>
      </c>
      <c r="K87" s="72">
        <v>65</v>
      </c>
      <c r="L87" s="72">
        <v>34</v>
      </c>
      <c r="M87" s="76">
        <f>SUM(K87:L87)</f>
        <v>99</v>
      </c>
      <c r="N87" s="72">
        <v>100</v>
      </c>
      <c r="O87" s="72">
        <v>53</v>
      </c>
      <c r="P87" s="76">
        <f>SUM(N87:O87)</f>
        <v>153</v>
      </c>
      <c r="Q87" s="72">
        <v>112</v>
      </c>
      <c r="R87" s="72">
        <v>63</v>
      </c>
      <c r="S87" s="76">
        <f>SUM(Q87:R87)</f>
        <v>175</v>
      </c>
      <c r="T87" s="72">
        <v>120</v>
      </c>
      <c r="U87" s="72">
        <v>67</v>
      </c>
      <c r="V87" s="77">
        <f>SUM(T87:U87)</f>
        <v>187</v>
      </c>
    </row>
    <row r="88" spans="1:22" customFormat="1" x14ac:dyDescent="0.3">
      <c r="A88" s="78" t="s">
        <v>68</v>
      </c>
      <c r="B88" s="76">
        <f>SUM(B86:B87)</f>
        <v>154</v>
      </c>
      <c r="C88" s="76">
        <f>SUM(C86:C87)</f>
        <v>46</v>
      </c>
      <c r="D88" s="76">
        <f>SUM(B88:C88)</f>
        <v>200</v>
      </c>
      <c r="E88" s="76">
        <f>SUM(E86:E87)</f>
        <v>162</v>
      </c>
      <c r="F88" s="76">
        <f>SUM(F86:F87)</f>
        <v>54</v>
      </c>
      <c r="G88" s="76">
        <f>SUM(E88:F88)</f>
        <v>216</v>
      </c>
      <c r="H88" s="76">
        <f>SUM(H86:H87)</f>
        <v>167</v>
      </c>
      <c r="I88" s="76">
        <f>SUM(I86:I87)</f>
        <v>57</v>
      </c>
      <c r="J88" s="76">
        <f>SUM(H88:I88)</f>
        <v>224</v>
      </c>
      <c r="K88" s="76">
        <f>SUM(K86:K87)</f>
        <v>167</v>
      </c>
      <c r="L88" s="76">
        <f>SUM(L86:L87)</f>
        <v>57</v>
      </c>
      <c r="M88" s="76">
        <f>SUM(K88:L88)</f>
        <v>224</v>
      </c>
      <c r="N88" s="76">
        <f>SUM(N86:N87)</f>
        <v>213</v>
      </c>
      <c r="O88" s="76">
        <f>SUM(O86:O87)</f>
        <v>83</v>
      </c>
      <c r="P88" s="76">
        <f>SUM(N88:O88)</f>
        <v>296</v>
      </c>
      <c r="Q88" s="76">
        <f>SUM(Q86:Q87)</f>
        <v>232</v>
      </c>
      <c r="R88" s="76">
        <f>SUM(R86:R87)</f>
        <v>95</v>
      </c>
      <c r="S88" s="76">
        <f>SUM(Q88:R88)</f>
        <v>327</v>
      </c>
      <c r="T88" s="76">
        <f>SUM(T86:T87)</f>
        <v>250</v>
      </c>
      <c r="U88" s="76">
        <f>SUM(U86:U87)</f>
        <v>104</v>
      </c>
      <c r="V88" s="77">
        <f>SUM(T88:U88)</f>
        <v>354</v>
      </c>
    </row>
    <row r="89" spans="1:22" customFormat="1" x14ac:dyDescent="0.3">
      <c r="A89" s="79" t="s">
        <v>69</v>
      </c>
      <c r="B89" s="80">
        <f>IFERROR(B86*100/B88,"")</f>
        <v>64.285714285714292</v>
      </c>
      <c r="C89" s="80">
        <f>IFERROR(C86*100/C88,"")</f>
        <v>45.652173913043477</v>
      </c>
      <c r="D89" s="80">
        <f t="shared" ref="D89:V89" si="5">IFERROR(D86*100/D88,"")</f>
        <v>60</v>
      </c>
      <c r="E89" s="80">
        <f t="shared" si="5"/>
        <v>61.728395061728392</v>
      </c>
      <c r="F89" s="80">
        <f t="shared" si="5"/>
        <v>40.74074074074074</v>
      </c>
      <c r="G89" s="80">
        <f t="shared" si="5"/>
        <v>56.481481481481481</v>
      </c>
      <c r="H89" s="80">
        <f t="shared" si="5"/>
        <v>61.077844311377248</v>
      </c>
      <c r="I89" s="80">
        <f t="shared" si="5"/>
        <v>40.350877192982459</v>
      </c>
      <c r="J89" s="80">
        <f t="shared" si="5"/>
        <v>55.803571428571431</v>
      </c>
      <c r="K89" s="80">
        <f t="shared" si="5"/>
        <v>61.077844311377248</v>
      </c>
      <c r="L89" s="80">
        <f t="shared" si="5"/>
        <v>40.350877192982459</v>
      </c>
      <c r="M89" s="80">
        <f t="shared" si="5"/>
        <v>55.803571428571431</v>
      </c>
      <c r="N89" s="80">
        <f t="shared" si="5"/>
        <v>53.051643192488264</v>
      </c>
      <c r="O89" s="80">
        <f t="shared" si="5"/>
        <v>36.144578313253014</v>
      </c>
      <c r="P89" s="80">
        <f t="shared" si="5"/>
        <v>48.310810810810814</v>
      </c>
      <c r="Q89" s="80">
        <f t="shared" si="5"/>
        <v>51.724137931034484</v>
      </c>
      <c r="R89" s="80">
        <f t="shared" si="5"/>
        <v>33.684210526315788</v>
      </c>
      <c r="S89" s="80">
        <f t="shared" si="5"/>
        <v>46.48318042813456</v>
      </c>
      <c r="T89" s="80">
        <f t="shared" si="5"/>
        <v>52</v>
      </c>
      <c r="U89" s="80">
        <f t="shared" si="5"/>
        <v>35.57692307692308</v>
      </c>
      <c r="V89" s="81">
        <f t="shared" si="5"/>
        <v>47.175141242937855</v>
      </c>
    </row>
    <row r="90" spans="1:22" customFormat="1" ht="13.8" customHeight="1" x14ac:dyDescent="0.25">
      <c r="A90" s="277" t="s">
        <v>61</v>
      </c>
      <c r="B90" s="277"/>
      <c r="C90" s="277"/>
      <c r="D90" s="277"/>
      <c r="E90" s="277"/>
      <c r="F90" s="277"/>
      <c r="G90" s="277"/>
      <c r="H90" s="277"/>
      <c r="I90" s="277"/>
      <c r="J90" s="277"/>
      <c r="K90" s="277"/>
      <c r="L90" s="277"/>
      <c r="M90" s="277"/>
      <c r="N90" s="277"/>
      <c r="O90" s="277"/>
      <c r="P90" s="277"/>
      <c r="Q90" s="277"/>
      <c r="R90" s="277"/>
      <c r="S90" s="277"/>
      <c r="T90" s="277"/>
      <c r="U90" s="277"/>
      <c r="V90" s="277"/>
    </row>
    <row r="91" spans="1:22" customFormat="1" x14ac:dyDescent="0.25">
      <c r="A91" s="82"/>
      <c r="B91" s="82"/>
      <c r="C91" s="82"/>
      <c r="D91" s="82"/>
      <c r="E91" s="82"/>
      <c r="F91" s="82"/>
      <c r="G91" s="82"/>
      <c r="H91" s="82"/>
      <c r="I91" s="82"/>
      <c r="J91" s="82"/>
      <c r="K91" s="82"/>
      <c r="L91" s="82"/>
      <c r="M91" s="82"/>
      <c r="N91" s="82"/>
      <c r="O91" s="82"/>
      <c r="P91" s="82"/>
      <c r="Q91" s="82"/>
      <c r="R91" s="82"/>
      <c r="S91" s="82"/>
      <c r="T91" s="82"/>
      <c r="U91" s="82"/>
      <c r="V91" s="82"/>
    </row>
    <row r="92" spans="1:22" customFormat="1" x14ac:dyDescent="0.3">
      <c r="A92" s="278" t="s">
        <v>70</v>
      </c>
      <c r="B92" s="280">
        <v>2006</v>
      </c>
      <c r="C92" s="280"/>
      <c r="D92" s="280"/>
      <c r="E92" s="280">
        <v>2007</v>
      </c>
      <c r="F92" s="280"/>
      <c r="G92" s="280"/>
      <c r="H92" s="280">
        <v>2008</v>
      </c>
      <c r="I92" s="280"/>
      <c r="J92" s="280"/>
      <c r="K92" s="280">
        <v>2009</v>
      </c>
      <c r="L92" s="280"/>
      <c r="M92" s="280"/>
      <c r="N92" s="280">
        <v>2010</v>
      </c>
      <c r="O92" s="280"/>
      <c r="P92" s="280"/>
      <c r="Q92" s="280">
        <v>2011</v>
      </c>
      <c r="R92" s="280"/>
      <c r="S92" s="280"/>
      <c r="T92" s="280">
        <v>2012</v>
      </c>
      <c r="U92" s="280"/>
      <c r="V92" s="280"/>
    </row>
    <row r="93" spans="1:22" customFormat="1" x14ac:dyDescent="0.3">
      <c r="A93" s="279"/>
      <c r="B93" s="83" t="s">
        <v>63</v>
      </c>
      <c r="C93" s="83" t="s">
        <v>64</v>
      </c>
      <c r="D93" s="83" t="s">
        <v>65</v>
      </c>
      <c r="E93" s="83" t="s">
        <v>63</v>
      </c>
      <c r="F93" s="83" t="s">
        <v>64</v>
      </c>
      <c r="G93" s="83" t="s">
        <v>65</v>
      </c>
      <c r="H93" s="83" t="s">
        <v>63</v>
      </c>
      <c r="I93" s="83" t="s">
        <v>64</v>
      </c>
      <c r="J93" s="83" t="s">
        <v>65</v>
      </c>
      <c r="K93" s="83" t="s">
        <v>63</v>
      </c>
      <c r="L93" s="83" t="s">
        <v>64</v>
      </c>
      <c r="M93" s="83" t="s">
        <v>65</v>
      </c>
      <c r="N93" s="83" t="s">
        <v>63</v>
      </c>
      <c r="O93" s="83" t="s">
        <v>64</v>
      </c>
      <c r="P93" s="83" t="s">
        <v>65</v>
      </c>
      <c r="Q93" s="83" t="s">
        <v>63</v>
      </c>
      <c r="R93" s="83" t="s">
        <v>64</v>
      </c>
      <c r="S93" s="83" t="s">
        <v>65</v>
      </c>
      <c r="T93" s="83" t="s">
        <v>63</v>
      </c>
      <c r="U93" s="83" t="s">
        <v>64</v>
      </c>
      <c r="V93" s="83" t="s">
        <v>65</v>
      </c>
    </row>
    <row r="94" spans="1:22" customFormat="1" x14ac:dyDescent="0.3">
      <c r="A94" s="71" t="s">
        <v>71</v>
      </c>
      <c r="B94" s="72">
        <v>2</v>
      </c>
      <c r="C94" s="72">
        <v>1</v>
      </c>
      <c r="D94" s="73">
        <f t="shared" ref="D94:D102" si="6">+SUM(B94:C94)</f>
        <v>3</v>
      </c>
      <c r="E94" s="72">
        <v>2</v>
      </c>
      <c r="F94" s="72"/>
      <c r="G94" s="73">
        <f t="shared" ref="G94:G102" si="7">+SUM(E94:F94)</f>
        <v>2</v>
      </c>
      <c r="H94" s="72">
        <f>[1]Agronegocios!H94+[1]IngAgrónomo!H94+[1]MedicoVeterinarioZoo!H94+[1]IngAmbiental!H94+[1]MecanicoAgricola!H94+'[1]Ing. Alimentos'!H94+[1]Enfermería!H94+[1]EnfermeríaAb!H94+[2]IngMecánica!H94+[2]IngEléctrica!H94+[2]IngComunicaciones!H94+[2]IngMecatrónica!H94+[2]IngSistemas!H94+[2]GestiónEmpresarial!H94+[2]ArtesDigitales!H94+[2]Inglés!H94+[3]DocIngMecánica!H94+[3]MtrIngMecánica!H94+[3]MtrIngEléctrica!H94+[4]MtriaBiocicencias!H94+[4]MtrProtecciónVegetalHortalizas!H91</f>
        <v>2</v>
      </c>
      <c r="I94" s="72"/>
      <c r="J94" s="73">
        <f t="shared" ref="J94:J103" si="8">+SUM(H94:I94)</f>
        <v>2</v>
      </c>
      <c r="K94" s="72">
        <v>5</v>
      </c>
      <c r="L94" s="72"/>
      <c r="M94" s="73">
        <f t="shared" ref="M94:M103" si="9">+SUM(K94:L94)</f>
        <v>5</v>
      </c>
      <c r="N94" s="72">
        <v>4</v>
      </c>
      <c r="O94" s="72"/>
      <c r="P94" s="73">
        <f t="shared" ref="P94:P103" si="10">+SUM(N94:O94)</f>
        <v>4</v>
      </c>
      <c r="Q94" s="72">
        <v>3</v>
      </c>
      <c r="R94" s="72"/>
      <c r="S94" s="73">
        <f t="shared" ref="S94:S103" si="11">+SUM(Q94:R94)</f>
        <v>3</v>
      </c>
      <c r="T94" s="72">
        <f>[1]Agronegocios!T94+[1]IngAgrónomo!T94+[1]MedicoVeterinarioZoo!T94+[1]IngAmbiental!T94+[1]MecanicoAgricola!T94+'[1]Ing. Alimentos'!T94+[1]Enfermería!T94+[1]EnfermeríaAb!T94+[2]IngMecánica!T94+[2]IngEléctrica!T94+[2]IngComunicaciones!T94+[2]IngMecatrónica!T94+[2]IngSistemas!T94+[2]GestiónEmpresarial!T94+[2]ArtesDigitales!T94+[2]Inglés!T94+[3]DocIngMecánica!T94+[3]MtrIngMecánica!T94+[3]MtrIngEléctrica!T94+[4]MtriaBiocicencias!T94+[4]MtrProtecciónVegetalHortalizas!T91</f>
        <v>3</v>
      </c>
      <c r="U94" s="72">
        <f>[1]Agronegocios!U94+[1]IngAgrónomo!U94+[1]MedicoVeterinarioZoo!U94+[1]IngAmbiental!U94+[1]MecanicoAgricola!U94+'[1]Ing. Alimentos'!U94+[1]Enfermería!U94+[1]EnfermeríaAb!U94+[2]IngMecánica!U94+[2]IngEléctrica!U94+[2]IngComunicaciones!U94+[2]IngMecatrónica!U94+[2]IngSistemas!U94+[2]GestiónEmpresarial!U94+[2]ArtesDigitales!U94+[2]Inglés!U94+[3]DocIngMecánica!U94+[3]MtrIngMecánica!U94+[3]MtrIngEléctrica!U94+[4]MtriaBiocicencias!U94+[4]MtrProtecciónVegetalHortalizas!U91</f>
        <v>0</v>
      </c>
      <c r="V94" s="74">
        <f t="shared" ref="V94:V103" si="12">+SUM(T94:U94)</f>
        <v>3</v>
      </c>
    </row>
    <row r="95" spans="1:22" customFormat="1" x14ac:dyDescent="0.3">
      <c r="A95" s="84" t="s">
        <v>72</v>
      </c>
      <c r="B95" s="72">
        <v>30</v>
      </c>
      <c r="C95" s="72">
        <v>13</v>
      </c>
      <c r="D95" s="76">
        <f t="shared" si="6"/>
        <v>43</v>
      </c>
      <c r="E95" s="72">
        <v>18</v>
      </c>
      <c r="F95" s="72">
        <v>14</v>
      </c>
      <c r="G95" s="76">
        <f t="shared" si="7"/>
        <v>32</v>
      </c>
      <c r="H95" s="72">
        <v>18</v>
      </c>
      <c r="I95" s="72">
        <v>15</v>
      </c>
      <c r="J95" s="76">
        <f t="shared" si="8"/>
        <v>33</v>
      </c>
      <c r="K95" s="72">
        <v>20</v>
      </c>
      <c r="L95" s="72">
        <v>11</v>
      </c>
      <c r="M95" s="76">
        <f t="shared" si="9"/>
        <v>31</v>
      </c>
      <c r="N95" s="72">
        <v>24</v>
      </c>
      <c r="O95" s="72">
        <v>12</v>
      </c>
      <c r="P95" s="76">
        <f t="shared" si="10"/>
        <v>36</v>
      </c>
      <c r="Q95" s="72">
        <v>22</v>
      </c>
      <c r="R95" s="72">
        <v>13</v>
      </c>
      <c r="S95" s="76">
        <f t="shared" si="11"/>
        <v>35</v>
      </c>
      <c r="T95" s="72">
        <v>21</v>
      </c>
      <c r="U95" s="72">
        <v>14</v>
      </c>
      <c r="V95" s="77">
        <f t="shared" si="12"/>
        <v>35</v>
      </c>
    </row>
    <row r="96" spans="1:22" customFormat="1" x14ac:dyDescent="0.3">
      <c r="A96" s="84" t="s">
        <v>73</v>
      </c>
      <c r="B96" s="72">
        <v>62</v>
      </c>
      <c r="C96" s="72">
        <f>[1]Agronegocios!C96+[1]IngAgrónomo!C96+[1]MedicoVeterinarioZoo!C96+[1]IngAmbiental!C96+[1]MecanicoAgricola!C96+'[1]Ing. Alimentos'!C96+[1]Enfermería!C96+[1]EnfermeríaAb!C96+[2]IngMecánica!C96+[2]IngEléctrica!C96+[2]IngComunicaciones!C96+[2]IngMecatrónica!C96+[2]IngSistemas!C96+[2]GestiónEmpresarial!C96+[2]ArtesDigitales!C96+[2]Inglés!C96+[3]DocIngMecánica!C96+[3]MtrIngMecánica!C96+[3]MtrIngEléctrica!C96+[4]MtriaBiocicencias!C96+[4]MtrProtecciónVegetalHortalizas!C93</f>
        <v>7</v>
      </c>
      <c r="D96" s="76">
        <f t="shared" si="6"/>
        <v>69</v>
      </c>
      <c r="E96" s="72">
        <v>74</v>
      </c>
      <c r="F96" s="72">
        <v>8</v>
      </c>
      <c r="G96" s="76">
        <f t="shared" si="7"/>
        <v>82</v>
      </c>
      <c r="H96" s="72">
        <v>77</v>
      </c>
      <c r="I96" s="72">
        <v>8</v>
      </c>
      <c r="J96" s="76">
        <f t="shared" si="8"/>
        <v>85</v>
      </c>
      <c r="K96" s="72">
        <v>77</v>
      </c>
      <c r="L96" s="72">
        <v>8</v>
      </c>
      <c r="M96" s="76">
        <f t="shared" si="9"/>
        <v>85</v>
      </c>
      <c r="N96" s="72">
        <v>82</v>
      </c>
      <c r="O96" s="72">
        <v>15</v>
      </c>
      <c r="P96" s="76">
        <f t="shared" si="10"/>
        <v>97</v>
      </c>
      <c r="Q96" s="72">
        <v>92</v>
      </c>
      <c r="R96" s="72">
        <v>18</v>
      </c>
      <c r="S96" s="76">
        <f t="shared" si="11"/>
        <v>110</v>
      </c>
      <c r="T96" s="72">
        <v>103</v>
      </c>
      <c r="U96" s="72">
        <v>22</v>
      </c>
      <c r="V96" s="77">
        <f t="shared" si="12"/>
        <v>125</v>
      </c>
    </row>
    <row r="97" spans="1:22" customFormat="1" x14ac:dyDescent="0.3">
      <c r="A97" s="85" t="s">
        <v>74</v>
      </c>
      <c r="B97" s="86">
        <f>SUM(B94:B96)</f>
        <v>94</v>
      </c>
      <c r="C97" s="86">
        <f>SUM(C94:C96)</f>
        <v>21</v>
      </c>
      <c r="D97" s="86">
        <f t="shared" ref="D97:V97" si="13">SUM(D94:D96)</f>
        <v>115</v>
      </c>
      <c r="E97" s="86">
        <f t="shared" si="13"/>
        <v>94</v>
      </c>
      <c r="F97" s="86">
        <f t="shared" si="13"/>
        <v>22</v>
      </c>
      <c r="G97" s="86">
        <f t="shared" si="13"/>
        <v>116</v>
      </c>
      <c r="H97" s="86">
        <f t="shared" si="13"/>
        <v>97</v>
      </c>
      <c r="I97" s="86">
        <f t="shared" si="13"/>
        <v>23</v>
      </c>
      <c r="J97" s="86">
        <f t="shared" si="13"/>
        <v>120</v>
      </c>
      <c r="K97" s="86">
        <f t="shared" si="13"/>
        <v>102</v>
      </c>
      <c r="L97" s="86">
        <f t="shared" si="13"/>
        <v>19</v>
      </c>
      <c r="M97" s="86">
        <f t="shared" si="13"/>
        <v>121</v>
      </c>
      <c r="N97" s="86">
        <f t="shared" si="13"/>
        <v>110</v>
      </c>
      <c r="O97" s="86">
        <f t="shared" si="13"/>
        <v>27</v>
      </c>
      <c r="P97" s="86">
        <f t="shared" si="13"/>
        <v>137</v>
      </c>
      <c r="Q97" s="86">
        <f t="shared" si="13"/>
        <v>117</v>
      </c>
      <c r="R97" s="86">
        <f t="shared" si="13"/>
        <v>31</v>
      </c>
      <c r="S97" s="86">
        <f t="shared" si="13"/>
        <v>148</v>
      </c>
      <c r="T97" s="86">
        <f t="shared" si="13"/>
        <v>127</v>
      </c>
      <c r="U97" s="86">
        <f t="shared" si="13"/>
        <v>36</v>
      </c>
      <c r="V97" s="87">
        <f t="shared" si="13"/>
        <v>163</v>
      </c>
    </row>
    <row r="98" spans="1:22" customFormat="1" x14ac:dyDescent="0.3">
      <c r="A98" s="85" t="s">
        <v>75</v>
      </c>
      <c r="B98" s="72">
        <v>90</v>
      </c>
      <c r="C98" s="72">
        <v>21</v>
      </c>
      <c r="D98" s="76">
        <f>SUM(B98:C98)</f>
        <v>111</v>
      </c>
      <c r="E98" s="72">
        <v>92</v>
      </c>
      <c r="F98" s="72">
        <v>22</v>
      </c>
      <c r="G98" s="76">
        <f>SUM(E98:F98)</f>
        <v>114</v>
      </c>
      <c r="H98" s="72">
        <v>95</v>
      </c>
      <c r="I98" s="72">
        <v>22</v>
      </c>
      <c r="J98" s="76">
        <f>SUM(H98:I98)</f>
        <v>117</v>
      </c>
      <c r="K98" s="72">
        <v>95</v>
      </c>
      <c r="L98" s="72">
        <v>22</v>
      </c>
      <c r="M98" s="76">
        <f>SUM(K98:L98)</f>
        <v>117</v>
      </c>
      <c r="N98" s="72">
        <v>100</v>
      </c>
      <c r="O98" s="72">
        <v>23</v>
      </c>
      <c r="P98" s="76">
        <f>SUM(N98:O98)</f>
        <v>123</v>
      </c>
      <c r="Q98" s="72">
        <v>110</v>
      </c>
      <c r="R98" s="72">
        <v>25</v>
      </c>
      <c r="S98" s="76">
        <f>SUM(Q98:R98)</f>
        <v>135</v>
      </c>
      <c r="T98" s="72">
        <v>112</v>
      </c>
      <c r="U98" s="72">
        <v>35</v>
      </c>
      <c r="V98" s="76">
        <f>SUM(T98:U98)</f>
        <v>147</v>
      </c>
    </row>
    <row r="99" spans="1:22" customFormat="1" x14ac:dyDescent="0.3">
      <c r="A99" s="85" t="s">
        <v>76</v>
      </c>
      <c r="B99" s="72">
        <v>62</v>
      </c>
      <c r="C99" s="72">
        <v>7</v>
      </c>
      <c r="D99" s="76">
        <f>SUM(B99:C99)</f>
        <v>69</v>
      </c>
      <c r="E99" s="72">
        <v>74</v>
      </c>
      <c r="F99" s="72">
        <v>8</v>
      </c>
      <c r="G99" s="76">
        <f>SUM(E99:F99)</f>
        <v>82</v>
      </c>
      <c r="H99" s="72">
        <v>77</v>
      </c>
      <c r="I99" s="72">
        <v>8</v>
      </c>
      <c r="J99" s="76">
        <f>SUM(H99:I99)</f>
        <v>85</v>
      </c>
      <c r="K99" s="72">
        <v>77</v>
      </c>
      <c r="L99" s="72">
        <v>8</v>
      </c>
      <c r="M99" s="76">
        <f>SUM(K99:L99)</f>
        <v>85</v>
      </c>
      <c r="N99" s="72">
        <v>82</v>
      </c>
      <c r="O99" s="72">
        <v>15</v>
      </c>
      <c r="P99" s="76">
        <f>SUM(N99:O99)</f>
        <v>97</v>
      </c>
      <c r="Q99" s="72">
        <v>92</v>
      </c>
      <c r="R99" s="72">
        <v>18</v>
      </c>
      <c r="S99" s="76">
        <f>SUM(Q99:R99)</f>
        <v>110</v>
      </c>
      <c r="T99" s="72">
        <v>103</v>
      </c>
      <c r="U99" s="72">
        <v>22</v>
      </c>
      <c r="V99" s="77">
        <f>SUM(T99:U99)</f>
        <v>125</v>
      </c>
    </row>
    <row r="100" spans="1:22" customFormat="1" x14ac:dyDescent="0.3">
      <c r="A100" s="78" t="s">
        <v>77</v>
      </c>
      <c r="B100" s="72">
        <v>34</v>
      </c>
      <c r="C100" s="72">
        <v>2</v>
      </c>
      <c r="D100" s="76">
        <f t="shared" si="6"/>
        <v>36</v>
      </c>
      <c r="E100" s="72">
        <v>42</v>
      </c>
      <c r="F100" s="72">
        <v>3</v>
      </c>
      <c r="G100" s="76">
        <f t="shared" si="7"/>
        <v>45</v>
      </c>
      <c r="H100" s="72">
        <v>43</v>
      </c>
      <c r="I100" s="72">
        <v>4</v>
      </c>
      <c r="J100" s="76">
        <f t="shared" si="8"/>
        <v>47</v>
      </c>
      <c r="K100" s="72">
        <v>43</v>
      </c>
      <c r="L100" s="72">
        <v>4</v>
      </c>
      <c r="M100" s="76">
        <f t="shared" si="9"/>
        <v>47</v>
      </c>
      <c r="N100" s="72">
        <v>43</v>
      </c>
      <c r="O100" s="72">
        <v>10</v>
      </c>
      <c r="P100" s="76">
        <f t="shared" si="10"/>
        <v>53</v>
      </c>
      <c r="Q100" s="72">
        <v>48</v>
      </c>
      <c r="R100" s="72">
        <v>15</v>
      </c>
      <c r="S100" s="76">
        <f t="shared" si="11"/>
        <v>63</v>
      </c>
      <c r="T100" s="72">
        <v>53</v>
      </c>
      <c r="U100" s="72">
        <v>18</v>
      </c>
      <c r="V100" s="77">
        <f t="shared" si="12"/>
        <v>71</v>
      </c>
    </row>
    <row r="101" spans="1:22" customFormat="1" x14ac:dyDescent="0.3">
      <c r="A101" s="78" t="s">
        <v>78</v>
      </c>
      <c r="B101" s="72">
        <v>27</v>
      </c>
      <c r="C101" s="72">
        <v>3</v>
      </c>
      <c r="D101" s="76">
        <f t="shared" si="6"/>
        <v>30</v>
      </c>
      <c r="E101" s="72">
        <v>48</v>
      </c>
      <c r="F101" s="72">
        <v>5</v>
      </c>
      <c r="G101" s="76">
        <f t="shared" si="7"/>
        <v>53</v>
      </c>
      <c r="H101" s="72">
        <v>47</v>
      </c>
      <c r="I101" s="72">
        <v>4</v>
      </c>
      <c r="J101" s="76">
        <f t="shared" si="8"/>
        <v>51</v>
      </c>
      <c r="K101" s="72">
        <v>47</v>
      </c>
      <c r="L101" s="72">
        <v>4</v>
      </c>
      <c r="M101" s="76">
        <f t="shared" si="9"/>
        <v>51</v>
      </c>
      <c r="N101" s="72">
        <v>63</v>
      </c>
      <c r="O101" s="72">
        <v>12</v>
      </c>
      <c r="P101" s="76">
        <f t="shared" si="10"/>
        <v>75</v>
      </c>
      <c r="Q101" s="72">
        <v>70</v>
      </c>
      <c r="R101" s="72">
        <v>15</v>
      </c>
      <c r="S101" s="76">
        <f t="shared" si="11"/>
        <v>85</v>
      </c>
      <c r="T101" s="72">
        <v>75</v>
      </c>
      <c r="U101" s="72">
        <v>20</v>
      </c>
      <c r="V101" s="77">
        <f t="shared" si="12"/>
        <v>95</v>
      </c>
    </row>
    <row r="102" spans="1:22" customFormat="1" x14ac:dyDescent="0.3">
      <c r="A102" s="85" t="s">
        <v>79</v>
      </c>
      <c r="B102" s="72">
        <f>[1]Agronegocios!B102+[1]IngAgrónomo!B102+[1]MedicoVeterinarioZoo!B102+[1]IngAmbiental!B102+[1]MecanicoAgricola!B102+'[1]Ing. Alimentos'!B102+[1]Enfermería!B102+[1]EnfermeríaAb!B102+[2]IngMecánica!B102+[2]IngEléctrica!B102+[2]IngComunicaciones!B102+[2]IngMecatrónica!B102+[2]IngSistemas!B102+[2]GestiónEmpresarial!B102+[2]ArtesDigitales!B102+[2]Inglés!B102+[3]DocIngMecánica!B102+[3]MtrIngMecánica!B102+[3]MtrIngEléctrica!B102+[4]MtriaBiocicencias!B102+[4]MtrProtecciónVegetalHortalizas!B99</f>
        <v>99</v>
      </c>
      <c r="C102" s="72">
        <v>21</v>
      </c>
      <c r="D102" s="76">
        <f t="shared" si="6"/>
        <v>120</v>
      </c>
      <c r="E102" s="72">
        <v>100</v>
      </c>
      <c r="F102" s="72">
        <v>22</v>
      </c>
      <c r="G102" s="76">
        <f t="shared" si="7"/>
        <v>122</v>
      </c>
      <c r="H102" s="72">
        <v>102</v>
      </c>
      <c r="I102" s="72">
        <v>23</v>
      </c>
      <c r="J102" s="76">
        <f t="shared" si="8"/>
        <v>125</v>
      </c>
      <c r="K102" s="72">
        <v>102</v>
      </c>
      <c r="L102" s="72">
        <v>23</v>
      </c>
      <c r="M102" s="76">
        <f t="shared" si="9"/>
        <v>125</v>
      </c>
      <c r="N102" s="72">
        <v>113</v>
      </c>
      <c r="O102" s="72">
        <v>30</v>
      </c>
      <c r="P102" s="76">
        <f t="shared" si="10"/>
        <v>143</v>
      </c>
      <c r="Q102" s="72">
        <v>120</v>
      </c>
      <c r="R102" s="72">
        <v>32</v>
      </c>
      <c r="S102" s="76">
        <f t="shared" si="11"/>
        <v>152</v>
      </c>
      <c r="T102" s="72">
        <v>130</v>
      </c>
      <c r="U102" s="72">
        <v>37</v>
      </c>
      <c r="V102" s="77">
        <f t="shared" si="12"/>
        <v>167</v>
      </c>
    </row>
    <row r="103" spans="1:22" customFormat="1" ht="27.6" x14ac:dyDescent="0.3">
      <c r="A103" s="88" t="s">
        <v>80</v>
      </c>
      <c r="B103" s="72">
        <f>[1]Agronegocios!B103+[1]IngAgrónomo!B103+[1]MedicoVeterinarioZoo!B103+[1]IngAmbiental!B103+[1]MecanicoAgricola!B103+'[1]Ing. Alimentos'!B103+[1]Enfermería!B103+[1]EnfermeríaAb!B103+[2]IngMecánica!B103+[2]IngEléctrica!B103+[2]IngComunicaciones!B103+[2]IngMecatrónica!B103+[2]IngSistemas!B103+[2]GestiónEmpresarial!B103+[2]ArtesDigitales!B103+[2]Inglés!B103+[3]DocIngMecánica!B103+[3]MtrIngMecánica!B103+[3]MtrIngEléctrica!B103+[4]MtriaBiocicencias!B103+[4]MtrProtecciónVegetalHortalizas!B100</f>
        <v>156</v>
      </c>
      <c r="C103" s="72">
        <f>[1]Agronegocios!C103+[1]IngAgrónomo!C103+[1]MedicoVeterinarioZoo!C103+[1]IngAmbiental!C103+[1]MecanicoAgricola!C103+'[1]Ing. Alimentos'!C103+[1]Enfermería!C103+[1]EnfermeríaAb!C103+[2]IngMecánica!C103+[2]IngEléctrica!C103+[2]IngComunicaciones!C103+[2]IngMecatrónica!C103+[2]IngSistemas!C103+[2]GestiónEmpresarial!C103+[2]ArtesDigitales!C103+[2]Inglés!C103+[3]DocIngMecánica!C103+[3]MtrIngMecánica!C103+[3]MtrIngEléctrica!C103+[4]MtriaBiocicencias!C103+[4]MtrProtecciónVegetalHortalizas!C100</f>
        <v>29</v>
      </c>
      <c r="D103" s="80">
        <f t="shared" ref="D103" si="14">+SUM(B103:C103)</f>
        <v>185</v>
      </c>
      <c r="E103" s="72">
        <f>[1]Agronegocios!E103+[1]IngAgrónomo!E103+[1]MedicoVeterinarioZoo!E103+[1]IngAmbiental!E103+[1]MecanicoAgricola!E103+'[1]Ing. Alimentos'!E103+[1]Enfermería!E103+[1]EnfermeríaAb!E103+[2]IngMecánica!E103+[2]IngEléctrica!E103+[2]IngComunicaciones!E103+[2]IngMecatrónica!E103+[2]IngSistemas!E103+[2]GestiónEmpresarial!E103+[2]ArtesDigitales!E103+[2]Inglés!E103+[3]DocIngMecánica!E103+[3]MtrIngMecánica!E103+[3]MtrIngEléctrica!E103+[4]MtriaBiocicencias!E103+[4]MtrProtecciónVegetalHortalizas!E100</f>
        <v>144</v>
      </c>
      <c r="F103" s="72">
        <f>[1]Agronegocios!F103+[1]IngAgrónomo!F103+[1]MedicoVeterinarioZoo!F103+[1]IngAmbiental!F103+[1]MecanicoAgricola!F103+'[1]Ing. Alimentos'!F103+[1]Enfermería!F103+[1]EnfermeríaAb!F103+[2]IngMecánica!F103+[2]IngEléctrica!F103+[2]IngComunicaciones!F103+[2]IngMecatrónica!F103+[2]IngSistemas!F103+[2]GestiónEmpresarial!F103+[2]ArtesDigitales!F103+[2]Inglés!F103+[3]DocIngMecánica!F103+[3]MtrIngMecánica!F103+[3]MtrIngEléctrica!F103+[4]MtriaBiocicencias!F103+[4]MtrProtecciónVegetalHortalizas!F100</f>
        <v>29</v>
      </c>
      <c r="G103" s="80">
        <f t="shared" ref="G103" si="15">+SUM(E103:F103)</f>
        <v>173</v>
      </c>
      <c r="H103" s="72">
        <v>150</v>
      </c>
      <c r="I103" s="72">
        <f>[1]Agronegocios!I103+[1]IngAgrónomo!I103+[1]MedicoVeterinarioZoo!I103+[1]IngAmbiental!I103+[1]MecanicoAgricola!I103+'[1]Ing. Alimentos'!I103+[1]Enfermería!I103+[1]EnfermeríaAb!I103+[2]IngMecánica!I103+[2]IngEléctrica!I103+[2]IngComunicaciones!I103+[2]IngMecatrónica!I103+[2]IngSistemas!I103+[2]GestiónEmpresarial!I103+[2]ArtesDigitales!I103+[2]Inglés!I103+[3]DocIngMecánica!I103+[3]MtrIngMecánica!I103+[3]MtrIngEléctrica!I103+[4]MtriaBiocicencias!I103+[4]MtrProtecciónVegetalHortalizas!I100</f>
        <v>37</v>
      </c>
      <c r="J103" s="80">
        <f t="shared" si="8"/>
        <v>187</v>
      </c>
      <c r="K103" s="72">
        <v>152</v>
      </c>
      <c r="L103" s="72">
        <v>35</v>
      </c>
      <c r="M103" s="80">
        <f t="shared" si="9"/>
        <v>187</v>
      </c>
      <c r="N103" s="72">
        <v>170</v>
      </c>
      <c r="O103" s="72">
        <v>36</v>
      </c>
      <c r="P103" s="80">
        <f t="shared" si="10"/>
        <v>206</v>
      </c>
      <c r="Q103" s="72">
        <v>190</v>
      </c>
      <c r="R103" s="72">
        <v>45</v>
      </c>
      <c r="S103" s="80">
        <f t="shared" si="11"/>
        <v>235</v>
      </c>
      <c r="T103" s="72">
        <v>200</v>
      </c>
      <c r="U103" s="72">
        <v>59</v>
      </c>
      <c r="V103" s="81">
        <f t="shared" si="12"/>
        <v>259</v>
      </c>
    </row>
    <row r="104" spans="1:22" customFormat="1" x14ac:dyDescent="0.3">
      <c r="A104" s="89"/>
      <c r="B104" s="72">
        <f>[1]Agronegocios!B104+[1]IngAgrónomo!B104+[1]MedicoVeterinarioZoo!B104+[1]IngAmbiental!B104+[1]MecanicoAgricola!B104+'[1]Ing. Alimentos'!B104+[1]Enfermería!B104+[1]EnfermeríaAb!B104+[2]IngMecánica!B104+[2]IngEléctrica!B104+[2]IngComunicaciones!B104+[2]IngMecatrónica!B104+[2]IngSistemas!B104+[2]GestiónEmpresarial!B104+[2]ArtesDigitales!B104+[2]Inglés!B104+[3]DocIngMecánica!B104+[3]MtrIngMecánica!B104+[3]MtrIngEléctrica!B104+[4]MtriaBiocicencias!B104+[4]MtrProtecciónVegetalHortalizas!B101</f>
        <v>58</v>
      </c>
      <c r="C104" s="72">
        <f>[1]Agronegocios!C104+[1]IngAgrónomo!C104+[1]MedicoVeterinarioZoo!C104+[1]IngAmbiental!C104+[1]MecanicoAgricola!C104+'[1]Ing. Alimentos'!C104+[1]Enfermería!C104+[1]EnfermeríaAb!C104+[2]IngMecánica!C104+[2]IngEléctrica!C104+[2]IngComunicaciones!C104+[2]IngMecatrónica!C104+[2]IngSistemas!C104+[2]GestiónEmpresarial!C104+[2]ArtesDigitales!C104+[2]Inglés!C104+[3]DocIngMecánica!C104+[3]MtrIngMecánica!C104+[3]MtrIngEléctrica!C104+[4]MtriaBiocicencias!C104+[4]MtrProtecciónVegetalHortalizas!C101</f>
        <v>26</v>
      </c>
      <c r="E104" s="72">
        <f>[1]Agronegocios!E104+[1]IngAgrónomo!E104+[1]MedicoVeterinarioZoo!E104+[1]IngAmbiental!E104+[1]MecanicoAgricola!E104+'[1]Ing. Alimentos'!E104+[1]Enfermería!E104+[1]EnfermeríaAb!E104+[2]IngMecánica!E104+[2]IngEléctrica!E104+[2]IngComunicaciones!E104+[2]IngMecatrónica!E104+[2]IngSistemas!E104+[2]GestiónEmpresarial!E104+[2]ArtesDigitales!E104+[2]Inglés!E104+[3]DocIngMecánica!E104+[3]MtrIngMecánica!E104+[3]MtrIngEléctrica!E104+[4]MtriaBiocicencias!E104+[4]MtrProtecciónVegetalHortalizas!E101</f>
        <v>62</v>
      </c>
      <c r="F104" s="72">
        <f>[1]Agronegocios!F104+[1]IngAgrónomo!F104+[1]MedicoVeterinarioZoo!F104+[1]IngAmbiental!F104+[1]MecanicoAgricola!F104+'[1]Ing. Alimentos'!F104+[1]Enfermería!F104+[1]EnfermeríaAb!F104+[2]IngMecánica!F104+[2]IngEléctrica!F104+[2]IngComunicaciones!F104+[2]IngMecatrónica!F104+[2]IngSistemas!F104+[2]GestiónEmpresarial!F104+[2]ArtesDigitales!F104+[2]Inglés!F104+[3]DocIngMecánica!F104+[3]MtrIngMecánica!F104+[3]MtrIngEléctrica!F104+[4]MtriaBiocicencias!F104+[4]MtrProtecciónVegetalHortalizas!F101</f>
        <v>28</v>
      </c>
    </row>
    <row r="105" spans="1:22" customFormat="1" x14ac:dyDescent="0.3">
      <c r="A105" s="272" t="s">
        <v>81</v>
      </c>
      <c r="B105" s="274">
        <v>2006</v>
      </c>
      <c r="C105" s="275"/>
      <c r="D105" s="276"/>
      <c r="E105" s="274">
        <v>2007</v>
      </c>
      <c r="F105" s="275"/>
      <c r="G105" s="276"/>
      <c r="H105" s="274">
        <v>2008</v>
      </c>
      <c r="I105" s="275"/>
      <c r="J105" s="276"/>
      <c r="K105" s="274">
        <v>2009</v>
      </c>
      <c r="L105" s="275"/>
      <c r="M105" s="276"/>
      <c r="N105" s="274">
        <v>2010</v>
      </c>
      <c r="O105" s="275"/>
      <c r="P105" s="276"/>
      <c r="Q105" s="274">
        <v>2011</v>
      </c>
      <c r="R105" s="275"/>
      <c r="S105" s="276"/>
      <c r="T105" s="274">
        <v>2012</v>
      </c>
      <c r="U105" s="275"/>
      <c r="V105" s="276"/>
    </row>
    <row r="106" spans="1:22" customFormat="1" x14ac:dyDescent="0.3">
      <c r="A106" s="273"/>
      <c r="B106" s="90" t="s">
        <v>82</v>
      </c>
      <c r="C106" s="90" t="s">
        <v>83</v>
      </c>
      <c r="D106" s="90" t="s">
        <v>84</v>
      </c>
      <c r="E106" s="90" t="s">
        <v>82</v>
      </c>
      <c r="F106" s="90" t="s">
        <v>83</v>
      </c>
      <c r="G106" s="90" t="s">
        <v>84</v>
      </c>
      <c r="H106" s="90" t="s">
        <v>82</v>
      </c>
      <c r="I106" s="90" t="s">
        <v>83</v>
      </c>
      <c r="J106" s="90" t="s">
        <v>84</v>
      </c>
      <c r="K106" s="90" t="s">
        <v>82</v>
      </c>
      <c r="L106" s="90" t="s">
        <v>83</v>
      </c>
      <c r="M106" s="90" t="s">
        <v>84</v>
      </c>
      <c r="N106" s="90" t="s">
        <v>82</v>
      </c>
      <c r="O106" s="90" t="s">
        <v>83</v>
      </c>
      <c r="P106" s="90" t="s">
        <v>84</v>
      </c>
      <c r="Q106" s="90" t="s">
        <v>82</v>
      </c>
      <c r="R106" s="90" t="s">
        <v>83</v>
      </c>
      <c r="S106" s="90" t="s">
        <v>84</v>
      </c>
      <c r="T106" s="90" t="s">
        <v>82</v>
      </c>
      <c r="U106" s="90" t="s">
        <v>83</v>
      </c>
      <c r="V106" s="90" t="s">
        <v>84</v>
      </c>
    </row>
    <row r="107" spans="1:22" customFormat="1" x14ac:dyDescent="0.3">
      <c r="A107" s="91" t="s">
        <v>71</v>
      </c>
      <c r="B107" s="92">
        <f>IFERROR(B94*100/$B$86,"")</f>
        <v>2.0202020202020203</v>
      </c>
      <c r="C107" s="92">
        <f>IFERROR(C94*100/$C$86,"")</f>
        <v>4.7619047619047619</v>
      </c>
      <c r="D107" s="92">
        <f>IFERROR(D94*100/$D$86,"")</f>
        <v>2.5</v>
      </c>
      <c r="E107" s="92">
        <f>IFERROR(E94*100/$E$86,"")</f>
        <v>2</v>
      </c>
      <c r="F107" s="92">
        <f>IFERROR(F94*100/$F$86,"")</f>
        <v>0</v>
      </c>
      <c r="G107" s="92">
        <f>IFERROR(G94*100/$G$86,"")</f>
        <v>1.639344262295082</v>
      </c>
      <c r="H107" s="92">
        <f>IFERROR(H94*100/$H$86,"")</f>
        <v>1.9607843137254901</v>
      </c>
      <c r="I107" s="92">
        <f>IFERROR(I94*100/$I$86,"")</f>
        <v>0</v>
      </c>
      <c r="J107" s="92">
        <f>IFERROR(J94*100/$J$86,"")</f>
        <v>1.6</v>
      </c>
      <c r="K107" s="92">
        <f>IFERROR(K94*100/$K$86,"")</f>
        <v>4.9019607843137258</v>
      </c>
      <c r="L107" s="92">
        <f>IFERROR(L94*100/$L$86,"")</f>
        <v>0</v>
      </c>
      <c r="M107" s="92">
        <f>IFERROR(M94*100/$M$86,"")</f>
        <v>4</v>
      </c>
      <c r="N107" s="92">
        <f>IFERROR(N94*100/$N$86,"")</f>
        <v>3.5398230088495577</v>
      </c>
      <c r="O107" s="92">
        <f>IFERROR(O94*100/$O$86,"")</f>
        <v>0</v>
      </c>
      <c r="P107" s="92">
        <f>IFERROR(P94*100/$P$86,"")</f>
        <v>2.7972027972027971</v>
      </c>
      <c r="Q107" s="92">
        <f>IFERROR(Q94*100/$Q$86,"")</f>
        <v>2.5</v>
      </c>
      <c r="R107" s="92">
        <f>IFERROR(R94*100/$R$86,"")</f>
        <v>0</v>
      </c>
      <c r="S107" s="92">
        <f>IFERROR(S94*100/$S$86,"")</f>
        <v>1.9736842105263157</v>
      </c>
      <c r="T107" s="92">
        <f>IFERROR(T94*100/$T$86,"")</f>
        <v>2.3076923076923075</v>
      </c>
      <c r="U107" s="92">
        <f>IFERROR(U94*100/$U$86,"")</f>
        <v>0</v>
      </c>
      <c r="V107" s="93">
        <f>IFERROR(V94*100/$V$86,"")</f>
        <v>1.7964071856287425</v>
      </c>
    </row>
    <row r="108" spans="1:22" customFormat="1" x14ac:dyDescent="0.3">
      <c r="A108" s="94" t="s">
        <v>72</v>
      </c>
      <c r="B108" s="95">
        <f t="shared" ref="B108:B109" si="16">IFERROR(B95*100/$B$86,"")</f>
        <v>30.303030303030305</v>
      </c>
      <c r="C108" s="95">
        <f t="shared" ref="C108:C109" si="17">IFERROR(C95*100/$C$86,"")</f>
        <v>61.904761904761905</v>
      </c>
      <c r="D108" s="95">
        <f t="shared" ref="D108:D109" si="18">IFERROR(D95*100/$D$86,"")</f>
        <v>35.833333333333336</v>
      </c>
      <c r="E108" s="95">
        <f t="shared" ref="E108:E109" si="19">IFERROR(E95*100/$E$86,"")</f>
        <v>18</v>
      </c>
      <c r="F108" s="95">
        <f t="shared" ref="F108:F109" si="20">IFERROR(F95*100/$F$86,"")</f>
        <v>63.636363636363633</v>
      </c>
      <c r="G108" s="95">
        <f t="shared" ref="G108:G109" si="21">IFERROR(G95*100/$G$86,"")</f>
        <v>26.229508196721312</v>
      </c>
      <c r="H108" s="95">
        <f t="shared" ref="H108:H109" si="22">IFERROR(H95*100/$H$86,"")</f>
        <v>17.647058823529413</v>
      </c>
      <c r="I108" s="95">
        <f t="shared" ref="I108:I109" si="23">IFERROR(I95*100/$I$86,"")</f>
        <v>65.217391304347828</v>
      </c>
      <c r="J108" s="95">
        <f t="shared" ref="J108:J109" si="24">IFERROR(J95*100/$J$86,"")</f>
        <v>26.4</v>
      </c>
      <c r="K108" s="95">
        <f t="shared" ref="K108:K109" si="25">IFERROR(K95*100/$K$86,"")</f>
        <v>19.607843137254903</v>
      </c>
      <c r="L108" s="95">
        <f t="shared" ref="L108:L109" si="26">IFERROR(L95*100/$L$86,"")</f>
        <v>47.826086956521742</v>
      </c>
      <c r="M108" s="95">
        <f t="shared" ref="M108:M109" si="27">IFERROR(M95*100/$M$86,"")</f>
        <v>24.8</v>
      </c>
      <c r="N108" s="95">
        <f t="shared" ref="N108:N109" si="28">IFERROR(N95*100/$N$86,"")</f>
        <v>21.238938053097346</v>
      </c>
      <c r="O108" s="95">
        <f t="shared" ref="O108:O109" si="29">IFERROR(O95*100/$O$86,"")</f>
        <v>40</v>
      </c>
      <c r="P108" s="95">
        <f t="shared" ref="P108:P109" si="30">IFERROR(P95*100/$P$86,"")</f>
        <v>25.174825174825173</v>
      </c>
      <c r="Q108" s="95">
        <f t="shared" ref="Q108:Q109" si="31">IFERROR(Q95*100/$Q$86,"")</f>
        <v>18.333333333333332</v>
      </c>
      <c r="R108" s="95">
        <f t="shared" ref="R108:R109" si="32">IFERROR(R95*100/$R$86,"")</f>
        <v>40.625</v>
      </c>
      <c r="S108" s="95">
        <f t="shared" ref="S108:S109" si="33">IFERROR(S95*100/$S$86,"")</f>
        <v>23.026315789473685</v>
      </c>
      <c r="T108" s="95">
        <f t="shared" ref="T108:T109" si="34">IFERROR(T95*100/$T$86,"")</f>
        <v>16.153846153846153</v>
      </c>
      <c r="U108" s="95">
        <f t="shared" ref="U108:U109" si="35">IFERROR(U95*100/$U$86,"")</f>
        <v>37.837837837837839</v>
      </c>
      <c r="V108" s="96">
        <f t="shared" ref="V108:V109" si="36">IFERROR(V95*100/$V$86,"")</f>
        <v>20.95808383233533</v>
      </c>
    </row>
    <row r="109" spans="1:22" customFormat="1" x14ac:dyDescent="0.3">
      <c r="A109" s="94" t="s">
        <v>73</v>
      </c>
      <c r="B109" s="95">
        <f t="shared" si="16"/>
        <v>62.626262626262623</v>
      </c>
      <c r="C109" s="95">
        <f t="shared" si="17"/>
        <v>33.333333333333336</v>
      </c>
      <c r="D109" s="95">
        <f t="shared" si="18"/>
        <v>57.5</v>
      </c>
      <c r="E109" s="95">
        <f t="shared" si="19"/>
        <v>74</v>
      </c>
      <c r="F109" s="95">
        <f t="shared" si="20"/>
        <v>36.363636363636367</v>
      </c>
      <c r="G109" s="95">
        <f t="shared" si="21"/>
        <v>67.213114754098356</v>
      </c>
      <c r="H109" s="95">
        <f t="shared" si="22"/>
        <v>75.490196078431367</v>
      </c>
      <c r="I109" s="95">
        <f t="shared" si="23"/>
        <v>34.782608695652172</v>
      </c>
      <c r="J109" s="95">
        <f t="shared" si="24"/>
        <v>68</v>
      </c>
      <c r="K109" s="95">
        <f t="shared" si="25"/>
        <v>75.490196078431367</v>
      </c>
      <c r="L109" s="95">
        <f t="shared" si="26"/>
        <v>34.782608695652172</v>
      </c>
      <c r="M109" s="95">
        <f t="shared" si="27"/>
        <v>68</v>
      </c>
      <c r="N109" s="95">
        <f t="shared" si="28"/>
        <v>72.56637168141593</v>
      </c>
      <c r="O109" s="95">
        <f t="shared" si="29"/>
        <v>50</v>
      </c>
      <c r="P109" s="95">
        <f t="shared" si="30"/>
        <v>67.832167832167826</v>
      </c>
      <c r="Q109" s="95">
        <f t="shared" si="31"/>
        <v>76.666666666666671</v>
      </c>
      <c r="R109" s="95">
        <f t="shared" si="32"/>
        <v>56.25</v>
      </c>
      <c r="S109" s="95">
        <f t="shared" si="33"/>
        <v>72.368421052631575</v>
      </c>
      <c r="T109" s="95">
        <f t="shared" si="34"/>
        <v>79.230769230769226</v>
      </c>
      <c r="U109" s="95">
        <f t="shared" si="35"/>
        <v>59.45945945945946</v>
      </c>
      <c r="V109" s="96">
        <f t="shared" si="36"/>
        <v>74.850299401197603</v>
      </c>
    </row>
    <row r="110" spans="1:22" customFormat="1" x14ac:dyDescent="0.3">
      <c r="A110" s="97" t="s">
        <v>74</v>
      </c>
      <c r="B110" s="95">
        <f>IFERROR(B97*100/B86,"")</f>
        <v>94.949494949494948</v>
      </c>
      <c r="C110" s="95">
        <f t="shared" ref="C110:V110" si="37">IFERROR(C97*100/C86,"")</f>
        <v>100</v>
      </c>
      <c r="D110" s="95">
        <f t="shared" si="37"/>
        <v>95.833333333333329</v>
      </c>
      <c r="E110" s="95">
        <f t="shared" si="37"/>
        <v>94</v>
      </c>
      <c r="F110" s="95">
        <f t="shared" si="37"/>
        <v>100</v>
      </c>
      <c r="G110" s="95">
        <f t="shared" si="37"/>
        <v>95.081967213114751</v>
      </c>
      <c r="H110" s="95">
        <f t="shared" si="37"/>
        <v>95.098039215686271</v>
      </c>
      <c r="I110" s="95">
        <f t="shared" si="37"/>
        <v>100</v>
      </c>
      <c r="J110" s="95">
        <f t="shared" si="37"/>
        <v>96</v>
      </c>
      <c r="K110" s="95">
        <f t="shared" si="37"/>
        <v>100</v>
      </c>
      <c r="L110" s="95">
        <f t="shared" si="37"/>
        <v>82.608695652173907</v>
      </c>
      <c r="M110" s="95">
        <f t="shared" si="37"/>
        <v>96.8</v>
      </c>
      <c r="N110" s="95">
        <f t="shared" si="37"/>
        <v>97.345132743362825</v>
      </c>
      <c r="O110" s="95">
        <f t="shared" si="37"/>
        <v>90</v>
      </c>
      <c r="P110" s="95">
        <f t="shared" si="37"/>
        <v>95.8041958041958</v>
      </c>
      <c r="Q110" s="95">
        <f t="shared" si="37"/>
        <v>97.5</v>
      </c>
      <c r="R110" s="95">
        <f t="shared" si="37"/>
        <v>96.875</v>
      </c>
      <c r="S110" s="95">
        <f t="shared" si="37"/>
        <v>97.368421052631575</v>
      </c>
      <c r="T110" s="95">
        <f t="shared" si="37"/>
        <v>97.692307692307693</v>
      </c>
      <c r="U110" s="95">
        <f t="shared" si="37"/>
        <v>97.297297297297291</v>
      </c>
      <c r="V110" s="96">
        <f t="shared" si="37"/>
        <v>97.604790419161674</v>
      </c>
    </row>
    <row r="111" spans="1:22" customFormat="1" x14ac:dyDescent="0.3">
      <c r="A111" s="97" t="s">
        <v>75</v>
      </c>
      <c r="B111" s="95">
        <f>IFERROR(B98*100/B97,"")</f>
        <v>95.744680851063833</v>
      </c>
      <c r="C111" s="95">
        <f t="shared" ref="C111:V111" si="38">IFERROR(C98*100/C97,"")</f>
        <v>100</v>
      </c>
      <c r="D111" s="95">
        <f t="shared" si="38"/>
        <v>96.521739130434781</v>
      </c>
      <c r="E111" s="95">
        <f t="shared" si="38"/>
        <v>97.872340425531917</v>
      </c>
      <c r="F111" s="95">
        <f t="shared" si="38"/>
        <v>100</v>
      </c>
      <c r="G111" s="95">
        <f t="shared" si="38"/>
        <v>98.275862068965523</v>
      </c>
      <c r="H111" s="95">
        <f t="shared" si="38"/>
        <v>97.9381443298969</v>
      </c>
      <c r="I111" s="95">
        <f t="shared" si="38"/>
        <v>95.652173913043484</v>
      </c>
      <c r="J111" s="95">
        <f t="shared" si="38"/>
        <v>97.5</v>
      </c>
      <c r="K111" s="95">
        <f t="shared" si="38"/>
        <v>93.137254901960787</v>
      </c>
      <c r="L111" s="95">
        <f t="shared" si="38"/>
        <v>115.78947368421052</v>
      </c>
      <c r="M111" s="95">
        <f t="shared" si="38"/>
        <v>96.694214876033058</v>
      </c>
      <c r="N111" s="95">
        <f t="shared" si="38"/>
        <v>90.909090909090907</v>
      </c>
      <c r="O111" s="95">
        <f t="shared" si="38"/>
        <v>85.18518518518519</v>
      </c>
      <c r="P111" s="95">
        <f t="shared" si="38"/>
        <v>89.78102189781022</v>
      </c>
      <c r="Q111" s="95">
        <f t="shared" si="38"/>
        <v>94.017094017094024</v>
      </c>
      <c r="R111" s="95">
        <f t="shared" si="38"/>
        <v>80.645161290322577</v>
      </c>
      <c r="S111" s="95">
        <f t="shared" si="38"/>
        <v>91.21621621621621</v>
      </c>
      <c r="T111" s="95">
        <f t="shared" si="38"/>
        <v>88.188976377952756</v>
      </c>
      <c r="U111" s="95">
        <f t="shared" si="38"/>
        <v>97.222222222222229</v>
      </c>
      <c r="V111" s="96">
        <f t="shared" si="38"/>
        <v>90.184049079754601</v>
      </c>
    </row>
    <row r="112" spans="1:22" customFormat="1" x14ac:dyDescent="0.3">
      <c r="A112" s="97" t="s">
        <v>76</v>
      </c>
      <c r="B112" s="95">
        <f>IFERROR(B99*100/B96,"")</f>
        <v>100</v>
      </c>
      <c r="C112" s="95">
        <f t="shared" ref="C112:V112" si="39">IFERROR(C99*100/C96,"")</f>
        <v>100</v>
      </c>
      <c r="D112" s="95">
        <f t="shared" si="39"/>
        <v>100</v>
      </c>
      <c r="E112" s="95">
        <f t="shared" si="39"/>
        <v>100</v>
      </c>
      <c r="F112" s="95">
        <f t="shared" si="39"/>
        <v>100</v>
      </c>
      <c r="G112" s="95">
        <f t="shared" si="39"/>
        <v>100</v>
      </c>
      <c r="H112" s="95">
        <f t="shared" si="39"/>
        <v>100</v>
      </c>
      <c r="I112" s="95">
        <f t="shared" si="39"/>
        <v>100</v>
      </c>
      <c r="J112" s="95">
        <f t="shared" si="39"/>
        <v>100</v>
      </c>
      <c r="K112" s="95">
        <f t="shared" si="39"/>
        <v>100</v>
      </c>
      <c r="L112" s="95">
        <f t="shared" si="39"/>
        <v>100</v>
      </c>
      <c r="M112" s="95">
        <f t="shared" si="39"/>
        <v>100</v>
      </c>
      <c r="N112" s="95">
        <f t="shared" si="39"/>
        <v>100</v>
      </c>
      <c r="O112" s="95">
        <f t="shared" si="39"/>
        <v>100</v>
      </c>
      <c r="P112" s="95">
        <f t="shared" si="39"/>
        <v>100</v>
      </c>
      <c r="Q112" s="95">
        <f t="shared" si="39"/>
        <v>100</v>
      </c>
      <c r="R112" s="95">
        <f t="shared" si="39"/>
        <v>100</v>
      </c>
      <c r="S112" s="95">
        <f t="shared" si="39"/>
        <v>100</v>
      </c>
      <c r="T112" s="95">
        <f t="shared" si="39"/>
        <v>100</v>
      </c>
      <c r="U112" s="95">
        <f t="shared" si="39"/>
        <v>100</v>
      </c>
      <c r="V112" s="96">
        <f t="shared" si="39"/>
        <v>100</v>
      </c>
    </row>
    <row r="113" spans="1:22" customFormat="1" x14ac:dyDescent="0.3">
      <c r="A113" s="94" t="s">
        <v>77</v>
      </c>
      <c r="B113" s="95">
        <f t="shared" ref="B113:B115" si="40">IFERROR(B100*100/$B$86,"")</f>
        <v>34.343434343434346</v>
      </c>
      <c r="C113" s="95">
        <f t="shared" ref="C113:C115" si="41">IFERROR(C100*100/$C$86,"")</f>
        <v>9.5238095238095237</v>
      </c>
      <c r="D113" s="95">
        <f t="shared" ref="D113:D115" si="42">IFERROR(D100*100/$D$86,"")</f>
        <v>30</v>
      </c>
      <c r="E113" s="95">
        <f t="shared" ref="E113:E115" si="43">IFERROR(E100*100/$E$86,"")</f>
        <v>42</v>
      </c>
      <c r="F113" s="95">
        <f t="shared" ref="F113:F115" si="44">IFERROR(F100*100/$F$86,"")</f>
        <v>13.636363636363637</v>
      </c>
      <c r="G113" s="95">
        <f t="shared" ref="G113:G115" si="45">IFERROR(G100*100/$G$86,"")</f>
        <v>36.885245901639344</v>
      </c>
      <c r="H113" s="95">
        <f t="shared" ref="H113:H115" si="46">IFERROR(H100*100/$H$86,"")</f>
        <v>42.156862745098039</v>
      </c>
      <c r="I113" s="95">
        <f t="shared" ref="I113:I115" si="47">IFERROR(I100*100/$I$86,"")</f>
        <v>17.391304347826086</v>
      </c>
      <c r="J113" s="95">
        <f t="shared" ref="J113:J115" si="48">IFERROR(J100*100/$J$86,"")</f>
        <v>37.6</v>
      </c>
      <c r="K113" s="95">
        <f t="shared" ref="K113:K115" si="49">IFERROR(K100*100/$K$86,"")</f>
        <v>42.156862745098039</v>
      </c>
      <c r="L113" s="95">
        <f t="shared" ref="L113:L115" si="50">IFERROR(L100*100/$L$86,"")</f>
        <v>17.391304347826086</v>
      </c>
      <c r="M113" s="95">
        <f t="shared" ref="M113:M115" si="51">IFERROR(M100*100/$M$86,"")</f>
        <v>37.6</v>
      </c>
      <c r="N113" s="95">
        <f t="shared" ref="N113:N115" si="52">IFERROR(N100*100/$N$86,"")</f>
        <v>38.053097345132741</v>
      </c>
      <c r="O113" s="95">
        <f t="shared" ref="O113:O115" si="53">IFERROR(O100*100/$O$86,"")</f>
        <v>33.333333333333336</v>
      </c>
      <c r="P113" s="95">
        <f t="shared" ref="P113:P115" si="54">IFERROR(P100*100/$P$86,"")</f>
        <v>37.06293706293706</v>
      </c>
      <c r="Q113" s="95">
        <f t="shared" ref="Q113:Q115" si="55">IFERROR(Q100*100/$Q$86,"")</f>
        <v>40</v>
      </c>
      <c r="R113" s="95">
        <f t="shared" ref="R113:R115" si="56">IFERROR(R100*100/$R$86,"")</f>
        <v>46.875</v>
      </c>
      <c r="S113" s="95">
        <f t="shared" ref="S113:S115" si="57">IFERROR(S100*100/$S$86,"")</f>
        <v>41.44736842105263</v>
      </c>
      <c r="T113" s="95">
        <f t="shared" ref="T113:T115" si="58">IFERROR(T100*100/$T$86,"")</f>
        <v>40.769230769230766</v>
      </c>
      <c r="U113" s="95">
        <f t="shared" ref="U113:U115" si="59">IFERROR(U100*100/$U$86,"")</f>
        <v>48.648648648648646</v>
      </c>
      <c r="V113" s="96">
        <f t="shared" ref="V113:V115" si="60">IFERROR(V100*100/$V$86,"")</f>
        <v>42.514970059880241</v>
      </c>
    </row>
    <row r="114" spans="1:22" customFormat="1" x14ac:dyDescent="0.3">
      <c r="A114" s="94" t="s">
        <v>78</v>
      </c>
      <c r="B114" s="95">
        <f t="shared" si="40"/>
        <v>27.272727272727273</v>
      </c>
      <c r="C114" s="95">
        <f t="shared" si="41"/>
        <v>14.285714285714286</v>
      </c>
      <c r="D114" s="95">
        <f t="shared" si="42"/>
        <v>25</v>
      </c>
      <c r="E114" s="95">
        <f t="shared" si="43"/>
        <v>48</v>
      </c>
      <c r="F114" s="95">
        <f t="shared" si="44"/>
        <v>22.727272727272727</v>
      </c>
      <c r="G114" s="95">
        <f t="shared" si="45"/>
        <v>43.442622950819676</v>
      </c>
      <c r="H114" s="95">
        <f t="shared" si="46"/>
        <v>46.078431372549019</v>
      </c>
      <c r="I114" s="95">
        <f t="shared" si="47"/>
        <v>17.391304347826086</v>
      </c>
      <c r="J114" s="95">
        <f t="shared" si="48"/>
        <v>40.799999999999997</v>
      </c>
      <c r="K114" s="95">
        <f t="shared" si="49"/>
        <v>46.078431372549019</v>
      </c>
      <c r="L114" s="95">
        <f t="shared" si="50"/>
        <v>17.391304347826086</v>
      </c>
      <c r="M114" s="95">
        <f t="shared" si="51"/>
        <v>40.799999999999997</v>
      </c>
      <c r="N114" s="95">
        <f t="shared" si="52"/>
        <v>55.752212389380531</v>
      </c>
      <c r="O114" s="95">
        <f t="shared" si="53"/>
        <v>40</v>
      </c>
      <c r="P114" s="95">
        <f t="shared" si="54"/>
        <v>52.447552447552447</v>
      </c>
      <c r="Q114" s="95">
        <f t="shared" si="55"/>
        <v>58.333333333333336</v>
      </c>
      <c r="R114" s="95">
        <f t="shared" si="56"/>
        <v>46.875</v>
      </c>
      <c r="S114" s="95">
        <f t="shared" si="57"/>
        <v>55.921052631578945</v>
      </c>
      <c r="T114" s="95">
        <f t="shared" si="58"/>
        <v>57.692307692307693</v>
      </c>
      <c r="U114" s="95">
        <f t="shared" si="59"/>
        <v>54.054054054054056</v>
      </c>
      <c r="V114" s="96">
        <f t="shared" si="60"/>
        <v>56.886227544910177</v>
      </c>
    </row>
    <row r="115" spans="1:22" customFormat="1" x14ac:dyDescent="0.3">
      <c r="A115" s="97" t="s">
        <v>79</v>
      </c>
      <c r="B115" s="95">
        <f t="shared" si="40"/>
        <v>100</v>
      </c>
      <c r="C115" s="95">
        <f t="shared" si="41"/>
        <v>100</v>
      </c>
      <c r="D115" s="95">
        <f t="shared" si="42"/>
        <v>100</v>
      </c>
      <c r="E115" s="95">
        <f t="shared" si="43"/>
        <v>100</v>
      </c>
      <c r="F115" s="95">
        <f t="shared" si="44"/>
        <v>100</v>
      </c>
      <c r="G115" s="95">
        <f t="shared" si="45"/>
        <v>100</v>
      </c>
      <c r="H115" s="95">
        <f t="shared" si="46"/>
        <v>100</v>
      </c>
      <c r="I115" s="95">
        <f t="shared" si="47"/>
        <v>100</v>
      </c>
      <c r="J115" s="95">
        <f t="shared" si="48"/>
        <v>100</v>
      </c>
      <c r="K115" s="95">
        <f t="shared" si="49"/>
        <v>100</v>
      </c>
      <c r="L115" s="95">
        <f t="shared" si="50"/>
        <v>100</v>
      </c>
      <c r="M115" s="95">
        <f t="shared" si="51"/>
        <v>100</v>
      </c>
      <c r="N115" s="95">
        <f t="shared" si="52"/>
        <v>100</v>
      </c>
      <c r="O115" s="95">
        <f t="shared" si="53"/>
        <v>100</v>
      </c>
      <c r="P115" s="95">
        <f t="shared" si="54"/>
        <v>100</v>
      </c>
      <c r="Q115" s="95">
        <f t="shared" si="55"/>
        <v>100</v>
      </c>
      <c r="R115" s="95">
        <f t="shared" si="56"/>
        <v>100</v>
      </c>
      <c r="S115" s="95">
        <f t="shared" si="57"/>
        <v>100</v>
      </c>
      <c r="T115" s="95">
        <f t="shared" si="58"/>
        <v>100</v>
      </c>
      <c r="U115" s="95">
        <f t="shared" si="59"/>
        <v>100</v>
      </c>
      <c r="V115" s="96">
        <f t="shared" si="60"/>
        <v>100</v>
      </c>
    </row>
    <row r="116" spans="1:22" customFormat="1" ht="27.6" x14ac:dyDescent="0.3">
      <c r="A116" s="98" t="s">
        <v>80</v>
      </c>
      <c r="B116" s="99">
        <f>IFERROR(B103*100/B88,"")</f>
        <v>101.2987012987013</v>
      </c>
      <c r="C116" s="99">
        <f t="shared" ref="C116:V116" si="61">IFERROR(C103*100/C88,"")</f>
        <v>63.043478260869563</v>
      </c>
      <c r="D116" s="99">
        <f t="shared" si="61"/>
        <v>92.5</v>
      </c>
      <c r="E116" s="99">
        <f t="shared" si="61"/>
        <v>88.888888888888886</v>
      </c>
      <c r="F116" s="99">
        <f t="shared" si="61"/>
        <v>53.703703703703702</v>
      </c>
      <c r="G116" s="99">
        <f t="shared" si="61"/>
        <v>80.092592592592595</v>
      </c>
      <c r="H116" s="99">
        <f t="shared" si="61"/>
        <v>89.820359281437121</v>
      </c>
      <c r="I116" s="99">
        <f t="shared" si="61"/>
        <v>64.912280701754383</v>
      </c>
      <c r="J116" s="99">
        <f t="shared" si="61"/>
        <v>83.482142857142861</v>
      </c>
      <c r="K116" s="99">
        <f t="shared" si="61"/>
        <v>91.017964071856284</v>
      </c>
      <c r="L116" s="99">
        <f t="shared" si="61"/>
        <v>61.403508771929822</v>
      </c>
      <c r="M116" s="99">
        <f t="shared" si="61"/>
        <v>83.482142857142861</v>
      </c>
      <c r="N116" s="99">
        <f t="shared" si="61"/>
        <v>79.812206572769952</v>
      </c>
      <c r="O116" s="99">
        <f t="shared" si="61"/>
        <v>43.373493975903614</v>
      </c>
      <c r="P116" s="99">
        <f t="shared" si="61"/>
        <v>69.594594594594597</v>
      </c>
      <c r="Q116" s="99">
        <f t="shared" si="61"/>
        <v>81.896551724137936</v>
      </c>
      <c r="R116" s="99">
        <f t="shared" si="61"/>
        <v>47.368421052631582</v>
      </c>
      <c r="S116" s="99">
        <f t="shared" si="61"/>
        <v>71.86544342507645</v>
      </c>
      <c r="T116" s="99">
        <f t="shared" si="61"/>
        <v>80</v>
      </c>
      <c r="U116" s="99">
        <f t="shared" si="61"/>
        <v>56.730769230769234</v>
      </c>
      <c r="V116" s="100">
        <f t="shared" si="61"/>
        <v>73.163841807909606</v>
      </c>
    </row>
    <row r="117" spans="1:22" customFormat="1" x14ac:dyDescent="0.3">
      <c r="A117" s="101" t="s">
        <v>61</v>
      </c>
    </row>
    <row r="118" spans="1:22" x14ac:dyDescent="0.3">
      <c r="A118" s="101"/>
    </row>
    <row r="119" spans="1:22" x14ac:dyDescent="0.3">
      <c r="A119" s="265" t="s">
        <v>85</v>
      </c>
      <c r="B119" s="266"/>
      <c r="C119" s="266"/>
      <c r="D119" s="266"/>
      <c r="E119" s="266"/>
      <c r="F119" s="266"/>
      <c r="G119" s="266"/>
      <c r="H119" s="266"/>
      <c r="I119" s="266"/>
      <c r="J119" s="266"/>
      <c r="K119" s="266"/>
      <c r="L119" s="266"/>
      <c r="M119" s="266"/>
      <c r="N119" s="266"/>
      <c r="O119" s="271"/>
    </row>
    <row r="120" spans="1:22" x14ac:dyDescent="0.3">
      <c r="A120" s="269" t="s">
        <v>86</v>
      </c>
      <c r="B120" s="270">
        <v>2006</v>
      </c>
      <c r="C120" s="270"/>
      <c r="D120" s="270">
        <v>2007</v>
      </c>
      <c r="E120" s="270"/>
      <c r="F120" s="270">
        <v>2008</v>
      </c>
      <c r="G120" s="270"/>
      <c r="H120" s="270">
        <v>2009</v>
      </c>
      <c r="I120" s="270"/>
      <c r="J120" s="270">
        <v>2010</v>
      </c>
      <c r="K120" s="270"/>
      <c r="L120" s="270">
        <v>2011</v>
      </c>
      <c r="M120" s="270"/>
      <c r="N120" s="270">
        <v>2012</v>
      </c>
      <c r="O120" s="270"/>
    </row>
    <row r="121" spans="1:22" x14ac:dyDescent="0.3">
      <c r="A121" s="269"/>
      <c r="B121" s="102" t="s">
        <v>87</v>
      </c>
      <c r="C121" s="102" t="s">
        <v>88</v>
      </c>
      <c r="D121" s="102" t="s">
        <v>87</v>
      </c>
      <c r="E121" s="102" t="s">
        <v>88</v>
      </c>
      <c r="F121" s="102" t="s">
        <v>87</v>
      </c>
      <c r="G121" s="102" t="s">
        <v>88</v>
      </c>
      <c r="H121" s="102" t="s">
        <v>87</v>
      </c>
      <c r="I121" s="102" t="s">
        <v>88</v>
      </c>
      <c r="J121" s="102" t="s">
        <v>87</v>
      </c>
      <c r="K121" s="102" t="s">
        <v>88</v>
      </c>
      <c r="L121" s="102" t="s">
        <v>87</v>
      </c>
      <c r="M121" s="102" t="s">
        <v>88</v>
      </c>
      <c r="N121" s="102" t="s">
        <v>87</v>
      </c>
      <c r="O121" s="102" t="s">
        <v>88</v>
      </c>
    </row>
    <row r="122" spans="1:22" ht="27.6" x14ac:dyDescent="0.3">
      <c r="A122" s="103" t="s">
        <v>89</v>
      </c>
      <c r="B122" s="104">
        <v>15</v>
      </c>
      <c r="C122" s="105">
        <f>IF(B122=0,"",B122*100/P79)</f>
        <v>100</v>
      </c>
      <c r="D122" s="104">
        <v>18</v>
      </c>
      <c r="E122" s="105">
        <f>IF(D122=0,"",D122*100/Q79)</f>
        <v>100</v>
      </c>
      <c r="F122" s="104">
        <v>20</v>
      </c>
      <c r="G122" s="105">
        <f>IF(F122=0,"",F122*100/R79)</f>
        <v>100</v>
      </c>
      <c r="H122" s="104">
        <v>21</v>
      </c>
      <c r="I122" s="105">
        <f>IF(H122=0,"",H122*100/S79)</f>
        <v>100</v>
      </c>
      <c r="J122" s="104">
        <v>21</v>
      </c>
      <c r="K122" s="105">
        <f>IF(J122=0,"",J122*100/T79)</f>
        <v>100</v>
      </c>
      <c r="L122" s="104">
        <v>21</v>
      </c>
      <c r="M122" s="105">
        <f>IF(L122=0,"",L122*100/U79)</f>
        <v>100</v>
      </c>
      <c r="N122" s="104">
        <v>21</v>
      </c>
      <c r="O122" s="106">
        <f>IF(N122=0,"",N122*100/V79)</f>
        <v>100</v>
      </c>
    </row>
    <row r="123" spans="1:22" ht="27.6" x14ac:dyDescent="0.3">
      <c r="A123" s="107" t="s">
        <v>90</v>
      </c>
      <c r="B123" s="108">
        <v>5</v>
      </c>
      <c r="C123" s="109">
        <f>IF(B123=0,"",B123*100/P55)</f>
        <v>41.666666666666664</v>
      </c>
      <c r="D123" s="108">
        <v>9</v>
      </c>
      <c r="E123" s="109">
        <f>IF(D123=0,"",D123*100/Q55)</f>
        <v>75</v>
      </c>
      <c r="F123" s="108">
        <v>11</v>
      </c>
      <c r="G123" s="109">
        <f>IF(F123=0,"",F123*100/R55)</f>
        <v>78.571428571428569</v>
      </c>
      <c r="H123" s="108">
        <v>11</v>
      </c>
      <c r="I123" s="109">
        <f>IF(H123=0,"",H123*100/S55)</f>
        <v>73.333333333333329</v>
      </c>
      <c r="J123" s="108">
        <v>12</v>
      </c>
      <c r="K123" s="109">
        <f>IF(J123=0,"",J123*100/T55)</f>
        <v>80</v>
      </c>
      <c r="L123" s="108">
        <v>15</v>
      </c>
      <c r="M123" s="109">
        <f>IF(L123=0,"",L123*100/U55)</f>
        <v>93.75</v>
      </c>
      <c r="N123" s="108">
        <v>18</v>
      </c>
      <c r="O123" s="110">
        <f>IF(N123=0,"",N123*100/V55)</f>
        <v>94.736842105263165</v>
      </c>
    </row>
    <row r="124" spans="1:22" ht="27.75" customHeight="1" x14ac:dyDescent="0.3">
      <c r="A124" s="107" t="s">
        <v>91</v>
      </c>
      <c r="B124" s="108">
        <v>9</v>
      </c>
      <c r="C124" s="109">
        <f>IF(B124=0,"",B124*100/P55)</f>
        <v>75</v>
      </c>
      <c r="D124" s="108">
        <v>9</v>
      </c>
      <c r="E124" s="109">
        <f>IF(D124=0,"",D124*100/Q55)</f>
        <v>75</v>
      </c>
      <c r="F124" s="108">
        <v>9</v>
      </c>
      <c r="G124" s="109">
        <f>IF(F124=0,"",F124*100/R55)</f>
        <v>64.285714285714292</v>
      </c>
      <c r="H124" s="108">
        <v>9</v>
      </c>
      <c r="I124" s="109">
        <f>IF(H124=0,"",H124*100/S55)</f>
        <v>60</v>
      </c>
      <c r="J124" s="108">
        <v>11</v>
      </c>
      <c r="K124" s="109">
        <f>IF(J124=0,"",J124*100/T55)</f>
        <v>73.333333333333329</v>
      </c>
      <c r="L124" s="108">
        <v>11</v>
      </c>
      <c r="M124" s="109">
        <f>IF(L124=0,"",L124*100/U55)</f>
        <v>68.75</v>
      </c>
      <c r="N124" s="108">
        <v>14</v>
      </c>
      <c r="O124" s="110">
        <f>IF(N124=0,"",N124*100/V55)</f>
        <v>73.684210526315795</v>
      </c>
    </row>
    <row r="125" spans="1:22" x14ac:dyDescent="0.3">
      <c r="A125" s="107" t="s">
        <v>92</v>
      </c>
      <c r="B125" s="108">
        <v>6</v>
      </c>
      <c r="C125" s="109">
        <f>IF(B125=0,"",B125*100/(B49+I49))</f>
        <v>66.666666666666671</v>
      </c>
      <c r="D125" s="108">
        <v>6</v>
      </c>
      <c r="E125" s="109">
        <f>IF(D125=0,"",D125*100/(C49+J49))</f>
        <v>66.666666666666671</v>
      </c>
      <c r="F125" s="108">
        <v>6</v>
      </c>
      <c r="G125" s="109">
        <f>IF(F125=0,"",F125*100/(D49+K49))</f>
        <v>60</v>
      </c>
      <c r="H125" s="108">
        <v>6</v>
      </c>
      <c r="I125" s="109">
        <f>IF(H125=0,"",H125*100/(E49+L49))</f>
        <v>54.545454545454547</v>
      </c>
      <c r="J125" s="108">
        <v>9</v>
      </c>
      <c r="K125" s="109">
        <f>IF(J125=0,"",J125*100/(F49+M49))</f>
        <v>81.818181818181813</v>
      </c>
      <c r="L125" s="108">
        <v>10</v>
      </c>
      <c r="M125" s="109">
        <f>IF(L125=0,"",L125*100/(G49+N49))</f>
        <v>90.909090909090907</v>
      </c>
      <c r="N125" s="108">
        <v>12</v>
      </c>
      <c r="O125" s="110">
        <f>IF(N125=0,"",N125*100/(H49+O49))</f>
        <v>85.714285714285708</v>
      </c>
    </row>
    <row r="126" spans="1:22" x14ac:dyDescent="0.3">
      <c r="A126" s="107" t="s">
        <v>93</v>
      </c>
      <c r="B126" s="108">
        <v>2</v>
      </c>
      <c r="C126" s="109">
        <f>IF(B126=0,"",B126*100/(B49+I49))</f>
        <v>22.222222222222221</v>
      </c>
      <c r="D126" s="108">
        <v>2</v>
      </c>
      <c r="E126" s="109">
        <f>IF(D126=0,"",D126*100/(C49+J49))</f>
        <v>22.222222222222221</v>
      </c>
      <c r="F126" s="108">
        <v>2</v>
      </c>
      <c r="G126" s="109">
        <f>IF(F126=0,"",F126*100/(D49+K49))</f>
        <v>20</v>
      </c>
      <c r="H126" s="108">
        <v>2</v>
      </c>
      <c r="I126" s="109">
        <f>IF(H126=0,"",H126*100/(E49+L49))</f>
        <v>18.181818181818183</v>
      </c>
      <c r="J126" s="108"/>
      <c r="K126" s="109" t="str">
        <f>IF(J126=0,"",J126*100/(F49+M49))</f>
        <v/>
      </c>
      <c r="L126" s="108"/>
      <c r="M126" s="109" t="str">
        <f>IF(L126=0,"",L126*100/(G49+N49))</f>
        <v/>
      </c>
      <c r="N126" s="108"/>
      <c r="O126" s="110" t="str">
        <f>IF(N126=0,"",N126*100/(H49+O49))</f>
        <v/>
      </c>
    </row>
    <row r="127" spans="1:22" x14ac:dyDescent="0.3">
      <c r="A127" s="107" t="s">
        <v>94</v>
      </c>
      <c r="B127" s="108"/>
      <c r="C127" s="109" t="str">
        <f>IF(B127=0,"",B127*100/(B49+I49))</f>
        <v/>
      </c>
      <c r="D127" s="108"/>
      <c r="E127" s="109" t="str">
        <f>IF(D127=0,"",D127*100/(C49+J49))</f>
        <v/>
      </c>
      <c r="F127" s="108"/>
      <c r="G127" s="109" t="str">
        <f>IF(F127=0,"",F127*100/(D49+K49))</f>
        <v/>
      </c>
      <c r="H127" s="108"/>
      <c r="I127" s="109" t="str">
        <f>IF(H127=0,"",H127*100/(E49+L49))</f>
        <v/>
      </c>
      <c r="J127" s="108"/>
      <c r="K127" s="109" t="str">
        <f>IF(J127=0,"",J127*100/(F49+M49))</f>
        <v/>
      </c>
      <c r="L127" s="108"/>
      <c r="M127" s="109" t="str">
        <f>IF(L127=0,"",L127*100/(G49+N49))</f>
        <v/>
      </c>
      <c r="N127" s="108"/>
      <c r="O127" s="110" t="str">
        <f>IF(N127=0,"",N127*100/(H49+O49))</f>
        <v/>
      </c>
    </row>
    <row r="128" spans="1:22" ht="27.6" x14ac:dyDescent="0.3">
      <c r="A128" s="107" t="s">
        <v>95</v>
      </c>
      <c r="B128" s="108">
        <v>3</v>
      </c>
      <c r="C128" s="109">
        <f>IF(B128=0,"",B128*100/(B49+I49))</f>
        <v>33.333333333333336</v>
      </c>
      <c r="D128" s="108">
        <v>8</v>
      </c>
      <c r="E128" s="109">
        <f>IF(D128=0,"",D128*100/(C49+J49))</f>
        <v>88.888888888888886</v>
      </c>
      <c r="F128" s="108">
        <v>8</v>
      </c>
      <c r="G128" s="109">
        <f>IF(F128=0,"",F128*100/(D49+K49))</f>
        <v>80</v>
      </c>
      <c r="H128" s="108">
        <v>8</v>
      </c>
      <c r="I128" s="109">
        <f>IF(H128=0,"",H128*100/(E49+L49))</f>
        <v>72.727272727272734</v>
      </c>
      <c r="J128" s="108">
        <v>9</v>
      </c>
      <c r="K128" s="109">
        <f>IF(J128=0,"",J128*100/(F49+M49))</f>
        <v>81.818181818181813</v>
      </c>
      <c r="L128" s="108">
        <v>10</v>
      </c>
      <c r="M128" s="109">
        <f>IF(L128=0,"",L128*100/(G49+N49))</f>
        <v>90.909090909090907</v>
      </c>
      <c r="N128" s="108">
        <v>12</v>
      </c>
      <c r="O128" s="110">
        <f>IF(N128=0,"",N128*100/(H49+O49))</f>
        <v>85.714285714285708</v>
      </c>
    </row>
    <row r="129" spans="1:25" ht="41.4" x14ac:dyDescent="0.3">
      <c r="A129" s="111" t="s">
        <v>96</v>
      </c>
      <c r="B129" s="112">
        <f>SUM(B130:B131)</f>
        <v>2</v>
      </c>
      <c r="C129" s="113">
        <f>IFERROR(B129*100/($P$73+$B$79+$I$79),"")</f>
        <v>50</v>
      </c>
      <c r="D129" s="112">
        <f>SUM(D130:D131)</f>
        <v>3</v>
      </c>
      <c r="E129" s="113">
        <f>IFERROR(D129*100/(Q73+C79+J79),"")</f>
        <v>75</v>
      </c>
      <c r="F129" s="112">
        <f>SUM(F130:F131)</f>
        <v>4</v>
      </c>
      <c r="G129" s="113">
        <f>IFERROR(F129*100/(R73+D79+K79),"")</f>
        <v>100</v>
      </c>
      <c r="H129" s="112">
        <f>SUM(H130:H131)</f>
        <v>5</v>
      </c>
      <c r="I129" s="113">
        <f>IFERROR(H129*100/(S73+E79+L79),"")</f>
        <v>100</v>
      </c>
      <c r="J129" s="112">
        <f>SUM(J130:J131)</f>
        <v>5</v>
      </c>
      <c r="K129" s="113">
        <f>IFERROR(J129*100/(T73+F79+M79),"")</f>
        <v>100</v>
      </c>
      <c r="L129" s="112">
        <f>SUM(L130:L131)</f>
        <v>5</v>
      </c>
      <c r="M129" s="113">
        <f>IFERROR(L129*100/(U73+G79+N79),"")</f>
        <v>100</v>
      </c>
      <c r="N129" s="112">
        <f>SUM(N130:N131)</f>
        <v>5</v>
      </c>
      <c r="O129" s="110">
        <f>IFERROR(N129*100/(V73+H79+O79),"")</f>
        <v>100</v>
      </c>
    </row>
    <row r="130" spans="1:25" ht="27.6" x14ac:dyDescent="0.3">
      <c r="A130" s="94" t="s">
        <v>97</v>
      </c>
      <c r="B130" s="108">
        <v>2</v>
      </c>
      <c r="C130" s="109">
        <f>IFERROR(B130*100/B129,"")</f>
        <v>100</v>
      </c>
      <c r="D130" s="108">
        <v>3</v>
      </c>
      <c r="E130" s="109">
        <f>IFERROR(D130*100/D129,"")</f>
        <v>100</v>
      </c>
      <c r="F130" s="108">
        <v>3</v>
      </c>
      <c r="G130" s="109">
        <f>IFERROR(F130*100/F129,"")</f>
        <v>75</v>
      </c>
      <c r="H130" s="108">
        <v>4</v>
      </c>
      <c r="I130" s="109">
        <f>IFERROR(H130*100/H129,"")</f>
        <v>80</v>
      </c>
      <c r="J130" s="108">
        <v>4</v>
      </c>
      <c r="K130" s="109">
        <f>IFERROR(J130*100/J129,"")</f>
        <v>80</v>
      </c>
      <c r="L130" s="108">
        <v>5</v>
      </c>
      <c r="M130" s="109">
        <f>IFERROR(L130*100/L129,"")</f>
        <v>100</v>
      </c>
      <c r="N130" s="108">
        <v>5</v>
      </c>
      <c r="O130" s="110">
        <f>IFERROR(N130*100/N129,"")</f>
        <v>100</v>
      </c>
    </row>
    <row r="131" spans="1:25" ht="27.6" x14ac:dyDescent="0.3">
      <c r="A131" s="114" t="s">
        <v>98</v>
      </c>
      <c r="B131" s="115"/>
      <c r="C131" s="116">
        <f>IFERROR(B131*100/B129,"")</f>
        <v>0</v>
      </c>
      <c r="D131" s="115"/>
      <c r="E131" s="116">
        <f>IFERROR(D131*100/D129,"")</f>
        <v>0</v>
      </c>
      <c r="F131" s="115">
        <v>1</v>
      </c>
      <c r="G131" s="116">
        <f>IFERROR(F131*100/F129,"")</f>
        <v>25</v>
      </c>
      <c r="H131" s="115">
        <v>1</v>
      </c>
      <c r="I131" s="116">
        <f>IFERROR(H131*100/H129,"")</f>
        <v>20</v>
      </c>
      <c r="J131" s="115">
        <v>1</v>
      </c>
      <c r="K131" s="116">
        <f>IFERROR(J131*100/J129,"")</f>
        <v>20</v>
      </c>
      <c r="L131" s="115"/>
      <c r="M131" s="116">
        <f>IFERROR(L131*100/L129,"")</f>
        <v>0</v>
      </c>
      <c r="N131" s="115"/>
      <c r="O131" s="117">
        <f>IFERROR(N131*100/N129,"")</f>
        <v>0</v>
      </c>
    </row>
    <row r="133" spans="1:25" customFormat="1" x14ac:dyDescent="0.3">
      <c r="A133" s="265" t="s">
        <v>99</v>
      </c>
      <c r="B133" s="266"/>
      <c r="C133" s="266"/>
      <c r="D133" s="266"/>
      <c r="E133" s="266"/>
      <c r="F133" s="266"/>
      <c r="G133" s="266"/>
      <c r="H133" s="266"/>
      <c r="I133" s="266"/>
      <c r="J133" s="266"/>
      <c r="K133" s="266"/>
      <c r="L133" s="266"/>
      <c r="M133" s="266"/>
      <c r="N133" s="266"/>
      <c r="O133" s="271"/>
    </row>
    <row r="134" spans="1:25" customFormat="1" x14ac:dyDescent="0.3">
      <c r="A134" s="264" t="s">
        <v>100</v>
      </c>
      <c r="B134" s="265">
        <v>2006</v>
      </c>
      <c r="C134" s="266"/>
      <c r="D134" s="265">
        <v>2007</v>
      </c>
      <c r="E134" s="266"/>
      <c r="F134" s="265">
        <v>2008</v>
      </c>
      <c r="G134" s="266"/>
      <c r="H134" s="265">
        <v>2009</v>
      </c>
      <c r="I134" s="266"/>
      <c r="J134" s="265">
        <v>2010</v>
      </c>
      <c r="K134" s="266"/>
      <c r="L134" s="267">
        <v>2011</v>
      </c>
      <c r="M134" s="267"/>
      <c r="N134" s="267">
        <v>2012</v>
      </c>
      <c r="O134" s="267"/>
    </row>
    <row r="135" spans="1:25" customFormat="1" x14ac:dyDescent="0.3">
      <c r="A135" s="264"/>
      <c r="B135" s="118" t="s">
        <v>101</v>
      </c>
      <c r="C135" s="118" t="s">
        <v>88</v>
      </c>
      <c r="D135" s="118" t="s">
        <v>101</v>
      </c>
      <c r="E135" s="118" t="s">
        <v>88</v>
      </c>
      <c r="F135" s="118" t="s">
        <v>101</v>
      </c>
      <c r="G135" s="118" t="s">
        <v>88</v>
      </c>
      <c r="H135" s="118" t="s">
        <v>101</v>
      </c>
      <c r="I135" s="118" t="s">
        <v>88</v>
      </c>
      <c r="J135" s="118" t="s">
        <v>101</v>
      </c>
      <c r="K135" s="118" t="s">
        <v>88</v>
      </c>
      <c r="L135" s="118" t="s">
        <v>101</v>
      </c>
      <c r="M135" s="118" t="s">
        <v>88</v>
      </c>
      <c r="N135" s="118" t="s">
        <v>101</v>
      </c>
      <c r="O135" s="118" t="s">
        <v>88</v>
      </c>
    </row>
    <row r="136" spans="1:25" customFormat="1" x14ac:dyDescent="0.25">
      <c r="A136" s="119" t="s">
        <v>102</v>
      </c>
      <c r="B136" s="104">
        <v>7</v>
      </c>
      <c r="C136" s="105">
        <f>IF(B136=0,"",B136*100/(B49+I49))</f>
        <v>77.777777777777771</v>
      </c>
      <c r="D136" s="104">
        <v>8</v>
      </c>
      <c r="E136" s="105">
        <f>IF(D136=0,"",D136*100/(C49+J49))</f>
        <v>88.888888888888886</v>
      </c>
      <c r="F136" s="120">
        <v>8</v>
      </c>
      <c r="G136" s="121">
        <f>IF(F136=0,"",F136*100/(D49+K49))</f>
        <v>80</v>
      </c>
      <c r="H136" s="120">
        <v>8</v>
      </c>
      <c r="I136" s="121">
        <f>IF(H136=0,"",H136*100/(E49+L49))</f>
        <v>72.727272727272734</v>
      </c>
      <c r="J136" s="120">
        <v>10</v>
      </c>
      <c r="K136" s="121">
        <f>IF(J136=0,"",J136*100/(F49+M49))</f>
        <v>90.909090909090907</v>
      </c>
      <c r="L136" s="120">
        <v>11</v>
      </c>
      <c r="M136" s="121">
        <f>IF(L136=0,"",L136*100/(G49+N49))</f>
        <v>100</v>
      </c>
      <c r="N136" s="120">
        <v>14</v>
      </c>
      <c r="O136" s="122">
        <f>IF(N136=0,"",N136*100/(H49+O49))</f>
        <v>100</v>
      </c>
    </row>
    <row r="137" spans="1:25" customFormat="1" ht="27.6" x14ac:dyDescent="0.25">
      <c r="A137" s="123" t="s">
        <v>103</v>
      </c>
      <c r="B137" s="124">
        <f>204+80+157+158+97+21+166</f>
        <v>883</v>
      </c>
      <c r="C137" s="125">
        <f>IF(B137=0,"",B137*100/(B50+I50))</f>
        <v>80.565693430656935</v>
      </c>
      <c r="D137" s="124">
        <f>243+97+173+135+108+16+141+212</f>
        <v>1125</v>
      </c>
      <c r="E137" s="126">
        <f>IF(D137=0,"",D137*100/(C50+J50))</f>
        <v>92.062193126022919</v>
      </c>
      <c r="F137" s="127">
        <f>274+127+176+153+121+27+149+234</f>
        <v>1261</v>
      </c>
      <c r="G137" s="128">
        <f>IF(F137=0,"",F137*100/(D50+K50))</f>
        <v>69.171695008228198</v>
      </c>
      <c r="H137" s="127">
        <f>320+167+216+158+141+29+153+252</f>
        <v>1436</v>
      </c>
      <c r="I137" s="128">
        <f>IF(H137=0,"",H137*100/(E50+L50))</f>
        <v>69.3050193050193</v>
      </c>
      <c r="J137" s="127">
        <v>2132</v>
      </c>
      <c r="K137" s="128">
        <f>IF(J137=0,"",J137*100/(F50+M50))</f>
        <v>100</v>
      </c>
      <c r="L137" s="127">
        <v>2251</v>
      </c>
      <c r="M137" s="128">
        <f>IF(L137=0,"",L137*100/(G50+N50))</f>
        <v>100</v>
      </c>
      <c r="N137" s="127">
        <v>2642</v>
      </c>
      <c r="O137" s="129">
        <f>IF(N137=0,"",N137*100/(H50+O50))</f>
        <v>100</v>
      </c>
    </row>
    <row r="138" spans="1:25" customFormat="1" ht="41.4" x14ac:dyDescent="0.25">
      <c r="A138" s="130" t="s">
        <v>104</v>
      </c>
      <c r="B138" s="124">
        <v>112</v>
      </c>
      <c r="C138" s="125">
        <f>IF(B138=0,"",B138*100/(P50+B56+I56))</f>
        <v>93.333333333333329</v>
      </c>
      <c r="D138" s="124">
        <v>99</v>
      </c>
      <c r="E138" s="126">
        <f>IF(D138=0,"",D138*100/(Q50+C56+J56))</f>
        <v>100</v>
      </c>
      <c r="F138" s="127">
        <v>83</v>
      </c>
      <c r="G138" s="128">
        <f>IF(F138=0,"",F138*100/(R50+D56+K56))</f>
        <v>86.458333333333329</v>
      </c>
      <c r="H138" s="127">
        <v>140</v>
      </c>
      <c r="I138" s="128">
        <f>IF(H138=0,"",H138*100/(S50+E56+L56))</f>
        <v>100</v>
      </c>
      <c r="J138" s="127">
        <v>137</v>
      </c>
      <c r="K138" s="128">
        <f>IF(J138=0,"",J138*100/(T50+F56+M56))</f>
        <v>92.567567567567565</v>
      </c>
      <c r="L138" s="127">
        <v>204</v>
      </c>
      <c r="M138" s="128">
        <f>IF(L138=0,"",L138*100/(U50+G56+N56))</f>
        <v>100</v>
      </c>
      <c r="N138" s="127">
        <v>238</v>
      </c>
      <c r="O138" s="129">
        <f>IF(N138=0,"",N138*100/(V50+H56+O56))</f>
        <v>100</v>
      </c>
    </row>
    <row r="139" spans="1:25" customFormat="1" ht="41.4" x14ac:dyDescent="0.25">
      <c r="A139" s="131" t="s">
        <v>105</v>
      </c>
      <c r="B139" s="132"/>
      <c r="C139" s="133" t="str">
        <f>IF(B139=0,"",B139*100/(P50+B56+I56))</f>
        <v/>
      </c>
      <c r="D139" s="132"/>
      <c r="E139" s="134" t="str">
        <f>IF(D139=0,"",D139*100/(Q50+C56+J56))</f>
        <v/>
      </c>
      <c r="F139" s="135">
        <v>13</v>
      </c>
      <c r="G139" s="136">
        <f>IF(F139=0,"",F139*100/(R50+D56+K56))</f>
        <v>13.541666666666666</v>
      </c>
      <c r="H139" s="135"/>
      <c r="I139" s="136"/>
      <c r="J139" s="135">
        <v>11</v>
      </c>
      <c r="K139" s="136">
        <f>IF(J139=0,"",J139*100/(T50+F56+M56))</f>
        <v>7.4324324324324325</v>
      </c>
      <c r="L139" s="135"/>
      <c r="M139" s="136" t="str">
        <f>IF(L139=0,"",L139*100/(U50+G56+N56))</f>
        <v/>
      </c>
      <c r="N139" s="135"/>
      <c r="O139" s="137" t="str">
        <f>IF(N139=0,"",N139*100/(V50+H56+O56))</f>
        <v/>
      </c>
    </row>
    <row r="140" spans="1:25" customFormat="1" ht="12.75" customHeight="1" x14ac:dyDescent="0.25">
      <c r="A140" s="268" t="s">
        <v>106</v>
      </c>
      <c r="B140" s="258"/>
      <c r="C140" s="258"/>
      <c r="D140" s="258"/>
      <c r="E140" s="258"/>
      <c r="F140" s="258"/>
      <c r="G140" s="258"/>
      <c r="H140" s="258"/>
      <c r="I140" s="258"/>
      <c r="J140" s="258"/>
      <c r="K140" s="258"/>
      <c r="L140" s="258"/>
      <c r="M140" s="258"/>
      <c r="N140" s="258"/>
      <c r="O140" s="258"/>
      <c r="P140" s="258"/>
      <c r="Q140" s="258"/>
      <c r="R140" s="258"/>
      <c r="S140" s="258"/>
      <c r="T140" s="258"/>
      <c r="U140" s="258"/>
      <c r="V140" s="258"/>
      <c r="W140" s="258"/>
      <c r="X140" s="258"/>
      <c r="Y140" s="258"/>
    </row>
    <row r="141" spans="1:25" customFormat="1" ht="12.75" customHeight="1" x14ac:dyDescent="0.25">
      <c r="A141" s="258" t="s">
        <v>107</v>
      </c>
      <c r="B141" s="258"/>
      <c r="C141" s="258"/>
      <c r="D141" s="258"/>
      <c r="E141" s="258"/>
      <c r="F141" s="258"/>
      <c r="G141" s="258"/>
      <c r="H141" s="258"/>
      <c r="I141" s="258"/>
      <c r="J141" s="258"/>
      <c r="K141" s="258"/>
      <c r="L141" s="258"/>
      <c r="M141" s="258"/>
      <c r="N141" s="258"/>
      <c r="O141" s="258"/>
      <c r="P141" s="258"/>
      <c r="Q141" s="258"/>
      <c r="R141" s="258"/>
      <c r="S141" s="258"/>
      <c r="T141" s="258"/>
      <c r="U141" s="258"/>
      <c r="V141" s="258"/>
      <c r="W141" s="258"/>
      <c r="X141" s="258"/>
      <c r="Y141" s="258"/>
    </row>
    <row r="142" spans="1:25" x14ac:dyDescent="0.3">
      <c r="A142" s="69" t="s">
        <v>61</v>
      </c>
    </row>
    <row r="143" spans="1:25" x14ac:dyDescent="0.3">
      <c r="A143" s="101"/>
    </row>
    <row r="144" spans="1:25" x14ac:dyDescent="0.3">
      <c r="A144" s="259" t="s">
        <v>108</v>
      </c>
      <c r="B144" s="260"/>
      <c r="C144" s="260"/>
      <c r="D144" s="260"/>
      <c r="E144" s="260"/>
      <c r="F144" s="260"/>
      <c r="G144" s="260"/>
      <c r="H144" s="260"/>
      <c r="I144" s="260"/>
      <c r="J144" s="260"/>
      <c r="K144" s="260"/>
      <c r="L144" s="260"/>
      <c r="M144" s="260"/>
      <c r="N144" s="260"/>
      <c r="O144" s="261"/>
    </row>
    <row r="145" spans="1:15" x14ac:dyDescent="0.3">
      <c r="A145" s="262" t="s">
        <v>86</v>
      </c>
      <c r="B145" s="263">
        <v>2006</v>
      </c>
      <c r="C145" s="263"/>
      <c r="D145" s="263">
        <v>2007</v>
      </c>
      <c r="E145" s="263"/>
      <c r="F145" s="263">
        <v>2008</v>
      </c>
      <c r="G145" s="263"/>
      <c r="H145" s="263">
        <v>2009</v>
      </c>
      <c r="I145" s="263"/>
      <c r="J145" s="263">
        <v>2010</v>
      </c>
      <c r="K145" s="263"/>
      <c r="L145" s="263">
        <v>2011</v>
      </c>
      <c r="M145" s="263"/>
      <c r="N145" s="263">
        <v>2012</v>
      </c>
      <c r="O145" s="263"/>
    </row>
    <row r="146" spans="1:15" x14ac:dyDescent="0.3">
      <c r="A146" s="262"/>
      <c r="B146" s="138" t="s">
        <v>101</v>
      </c>
      <c r="C146" s="139" t="s">
        <v>88</v>
      </c>
      <c r="D146" s="138" t="s">
        <v>101</v>
      </c>
      <c r="E146" s="139" t="s">
        <v>88</v>
      </c>
      <c r="F146" s="138" t="s">
        <v>101</v>
      </c>
      <c r="G146" s="139" t="s">
        <v>88</v>
      </c>
      <c r="H146" s="138" t="s">
        <v>101</v>
      </c>
      <c r="I146" s="139" t="s">
        <v>88</v>
      </c>
      <c r="J146" s="138" t="s">
        <v>101</v>
      </c>
      <c r="K146" s="139" t="s">
        <v>88</v>
      </c>
      <c r="L146" s="138" t="s">
        <v>101</v>
      </c>
      <c r="M146" s="139" t="s">
        <v>88</v>
      </c>
      <c r="N146" s="138" t="s">
        <v>101</v>
      </c>
      <c r="O146" s="139" t="s">
        <v>88</v>
      </c>
    </row>
    <row r="147" spans="1:15" ht="27.6" x14ac:dyDescent="0.3">
      <c r="A147" s="140" t="s">
        <v>109</v>
      </c>
      <c r="B147" s="141">
        <v>250</v>
      </c>
      <c r="C147" s="142">
        <f>IF(B147=0,"",B147*100/P80)</f>
        <v>17.337031900138697</v>
      </c>
      <c r="D147" s="143">
        <v>286</v>
      </c>
      <c r="E147" s="142">
        <f>IF(D147=0,"",D147*100/Q80)</f>
        <v>16.361556064073227</v>
      </c>
      <c r="F147" s="143">
        <v>367</v>
      </c>
      <c r="G147" s="142">
        <f>IF(F147=0,"",F147*100/R80)</f>
        <v>15.570640644887568</v>
      </c>
      <c r="H147" s="143">
        <v>506</v>
      </c>
      <c r="I147" s="142">
        <f>IF(H147=0,"",H147*100/S80)</f>
        <v>18.129702615549981</v>
      </c>
      <c r="J147" s="143">
        <v>586</v>
      </c>
      <c r="K147" s="142">
        <f>IF(J147=0,"",J147*100/T80)</f>
        <v>19.339933993399338</v>
      </c>
      <c r="L147" s="143">
        <v>708</v>
      </c>
      <c r="M147" s="142">
        <f>IF(L147=0,"",L147*100/U80)</f>
        <v>21.254878414890424</v>
      </c>
      <c r="N147" s="144">
        <v>872</v>
      </c>
      <c r="O147" s="145">
        <f>IF(N147=0,"",N147*100/V80)</f>
        <v>26.29674306393245</v>
      </c>
    </row>
    <row r="148" spans="1:15" ht="27.6" x14ac:dyDescent="0.3">
      <c r="A148" s="146" t="s">
        <v>110</v>
      </c>
      <c r="B148" s="147">
        <v>222</v>
      </c>
      <c r="C148" s="126">
        <f>IF(B148=0,"",B148*100/(B74+I74))</f>
        <v>16.830932524639877</v>
      </c>
      <c r="D148" s="108">
        <v>227</v>
      </c>
      <c r="E148" s="126">
        <f>IF(D148=0,"",D148*100/(C74+J74))</f>
        <v>13.875305623471883</v>
      </c>
      <c r="F148" s="108">
        <v>283</v>
      </c>
      <c r="G148" s="126">
        <f>IF(F148=0,"",F148*100/(D74+K74))</f>
        <v>12.516585581601062</v>
      </c>
      <c r="H148" s="108">
        <v>334</v>
      </c>
      <c r="I148" s="126">
        <f>IF(H148=0,"",H148*100/(E74+L74))</f>
        <v>12.651515151515152</v>
      </c>
      <c r="J148" s="108">
        <v>362</v>
      </c>
      <c r="K148" s="126">
        <f>IF(J148=0,"",J148*100/(F74+M74))</f>
        <v>12.604456824512535</v>
      </c>
      <c r="L148" s="108">
        <v>417</v>
      </c>
      <c r="M148" s="126">
        <f>IF(L148=0,"",L148*100/(G74+N74))</f>
        <v>13.335465302206588</v>
      </c>
      <c r="N148" s="148">
        <v>476</v>
      </c>
      <c r="O148" s="149">
        <f>IF(N148=0,"",N148*100/(H74+O74))</f>
        <v>15.464587394411955</v>
      </c>
    </row>
    <row r="149" spans="1:15" ht="27.6" x14ac:dyDescent="0.3">
      <c r="A149" s="146" t="s">
        <v>111</v>
      </c>
      <c r="B149" s="147">
        <v>102</v>
      </c>
      <c r="C149" s="126">
        <f>IF(B149=0,"",B149*100/(P74+B80+I80))</f>
        <v>82.926829268292678</v>
      </c>
      <c r="D149" s="108">
        <v>105</v>
      </c>
      <c r="E149" s="126">
        <f>IF(D149=0,"",D149*100/(Q74+C80+J80))</f>
        <v>93.75</v>
      </c>
      <c r="F149" s="108">
        <v>96</v>
      </c>
      <c r="G149" s="126">
        <f>IF(F149=0,"",F149*100/(R74+D80+K80))</f>
        <v>100</v>
      </c>
      <c r="H149" s="108">
        <v>139</v>
      </c>
      <c r="I149" s="126">
        <f>IF(H149=0,"",H149*100/(S74+E80+L80))</f>
        <v>92.05298013245033</v>
      </c>
      <c r="J149" s="108">
        <v>158</v>
      </c>
      <c r="K149" s="126">
        <f>IF(J149=0,"",J149*100/(T74+F80+M80))</f>
        <v>100</v>
      </c>
      <c r="L149" s="108">
        <v>204</v>
      </c>
      <c r="M149" s="126">
        <f>IF(L149=0,"",L149*100/(U74+G80+N80))</f>
        <v>100</v>
      </c>
      <c r="N149" s="148">
        <v>238</v>
      </c>
      <c r="O149" s="149">
        <f>IF(N149=0,"",N149*100/(H80+O80))</f>
        <v>100</v>
      </c>
    </row>
    <row r="150" spans="1:15" ht="27.6" x14ac:dyDescent="0.3">
      <c r="A150" s="146" t="s">
        <v>112</v>
      </c>
      <c r="B150" s="147">
        <v>10</v>
      </c>
      <c r="C150" s="126">
        <f>IF(B150=0,"",B150*100/P80)</f>
        <v>0.69348127600554788</v>
      </c>
      <c r="D150" s="108">
        <v>46</v>
      </c>
      <c r="E150" s="126">
        <f>IF(D150=0,"",D150*100/Q80)</f>
        <v>2.6315789473684212</v>
      </c>
      <c r="F150" s="108">
        <v>48</v>
      </c>
      <c r="G150" s="126">
        <f>IF(F150=0,"",F150*100/R80)</f>
        <v>2.0364870598218072</v>
      </c>
      <c r="H150" s="108">
        <v>62</v>
      </c>
      <c r="I150" s="126">
        <f>IF(H150=0,"",H150*100/S80)</f>
        <v>2.2214260121820137</v>
      </c>
      <c r="J150" s="108">
        <v>94</v>
      </c>
      <c r="K150" s="126">
        <f>IF(J150=0,"",J150*100/T80)</f>
        <v>3.1023102310231021</v>
      </c>
      <c r="L150" s="108">
        <v>135</v>
      </c>
      <c r="M150" s="126">
        <f>IF(L150=0,"",L150*100/U80)</f>
        <v>4.0528369858901234</v>
      </c>
      <c r="N150" s="148">
        <v>198</v>
      </c>
      <c r="O150" s="149">
        <f>IF(N150=0,"",N150*100/V80)</f>
        <v>5.9710494571773225</v>
      </c>
    </row>
    <row r="151" spans="1:15" x14ac:dyDescent="0.3">
      <c r="A151" s="146" t="s">
        <v>113</v>
      </c>
      <c r="B151" s="150">
        <f>SUM(B147:B150)</f>
        <v>584</v>
      </c>
      <c r="C151" s="126">
        <f>IF(B151=0,"",B151*100/P80)</f>
        <v>40.499306518723998</v>
      </c>
      <c r="D151" s="150">
        <f>SUM(D147:D150)</f>
        <v>664</v>
      </c>
      <c r="E151" s="126">
        <f>IF(D151=0,"",D151*100/Q80)</f>
        <v>37.986270022883296</v>
      </c>
      <c r="F151" s="150">
        <f>SUM(F147:F150)</f>
        <v>794</v>
      </c>
      <c r="G151" s="126">
        <f>IF(F151=0,"",F151*100/R80)</f>
        <v>33.686890114552398</v>
      </c>
      <c r="H151" s="150">
        <f>SUM(H147:H150)</f>
        <v>1041</v>
      </c>
      <c r="I151" s="126">
        <f>IF(H151=0,"",H151*100/S80)</f>
        <v>37.298459333572197</v>
      </c>
      <c r="J151" s="150">
        <f>SUM(J147:J150)</f>
        <v>1200</v>
      </c>
      <c r="K151" s="126">
        <f>IF(J151=0,"",J151*100/T80)</f>
        <v>39.603960396039604</v>
      </c>
      <c r="L151" s="150">
        <f>SUM(L147:L150)</f>
        <v>1464</v>
      </c>
      <c r="M151" s="126">
        <f>IF(L151=0,"",L151*100/U80)</f>
        <v>43.950765535875114</v>
      </c>
      <c r="N151" s="150">
        <f>SUM(N147:N150)</f>
        <v>1784</v>
      </c>
      <c r="O151" s="149">
        <f>IF(N151=0,"",N151*100/V80)</f>
        <v>53.799758745476481</v>
      </c>
    </row>
    <row r="152" spans="1:15" ht="27.6" x14ac:dyDescent="0.3">
      <c r="A152" s="146" t="s">
        <v>114</v>
      </c>
      <c r="B152" s="147">
        <v>1266</v>
      </c>
      <c r="C152" s="126">
        <f>IF(B152=0,"",B152*100/(B74+I74))</f>
        <v>95.981804397270665</v>
      </c>
      <c r="D152" s="108">
        <v>1410</v>
      </c>
      <c r="E152" s="126">
        <f>IF(D152=0,"",D152*100/(C74+J74))</f>
        <v>86.185819070904643</v>
      </c>
      <c r="F152" s="108">
        <v>1673</v>
      </c>
      <c r="G152" s="126">
        <f>IF(F152=0,"",F152*100/(D74+K74))</f>
        <v>73.993808049535602</v>
      </c>
      <c r="H152" s="108">
        <v>2041</v>
      </c>
      <c r="I152" s="126">
        <f>IF(H152=0,"",H152*100/(E74+L74))</f>
        <v>77.310606060606062</v>
      </c>
      <c r="J152" s="108">
        <v>2386</v>
      </c>
      <c r="K152" s="126">
        <f>IF(J152=0,"",J152*100/(F74+M74))</f>
        <v>83.077994428969362</v>
      </c>
      <c r="L152" s="108">
        <v>2708</v>
      </c>
      <c r="M152" s="126">
        <f>IF(L152=0,"",L152*100/(G74+N74))</f>
        <v>86.600575631595774</v>
      </c>
      <c r="N152" s="148">
        <v>3078</v>
      </c>
      <c r="O152" s="149">
        <f>IF(N152=0,"",N152*100/(H74+O74))</f>
        <v>100</v>
      </c>
    </row>
    <row r="153" spans="1:15" ht="27.6" x14ac:dyDescent="0.3">
      <c r="A153" s="75" t="s">
        <v>115</v>
      </c>
      <c r="B153" s="1">
        <v>18</v>
      </c>
      <c r="C153" s="126" t="str">
        <f>IFERROR(#REF!*100/P80,"")</f>
        <v/>
      </c>
      <c r="D153" s="1">
        <v>20</v>
      </c>
      <c r="E153" s="126"/>
      <c r="F153" s="1">
        <v>24</v>
      </c>
      <c r="G153" s="126"/>
      <c r="H153" s="1">
        <v>25</v>
      </c>
      <c r="I153" s="126"/>
      <c r="J153" s="1">
        <v>51</v>
      </c>
      <c r="K153" s="126"/>
      <c r="L153" s="1">
        <v>121</v>
      </c>
      <c r="M153" s="126"/>
      <c r="N153" s="1">
        <v>161</v>
      </c>
      <c r="O153" s="149"/>
    </row>
    <row r="154" spans="1:15" ht="27.6" x14ac:dyDescent="0.3">
      <c r="A154" s="85" t="s">
        <v>116</v>
      </c>
      <c r="B154" s="1">
        <v>12</v>
      </c>
      <c r="C154" s="126" t="str">
        <f>IFERROR(#REF!*100/#REF!,"")</f>
        <v/>
      </c>
      <c r="D154" s="1">
        <v>16</v>
      </c>
      <c r="E154" s="126" t="str">
        <f>IFERROR(#REF!*100/#REF!,"")</f>
        <v/>
      </c>
      <c r="F154" s="1">
        <v>18</v>
      </c>
      <c r="G154" s="126" t="str">
        <f>IFERROR(#REF!*100/#REF!,"")</f>
        <v/>
      </c>
      <c r="H154" s="1">
        <v>20</v>
      </c>
      <c r="I154" s="126" t="str">
        <f>IFERROR(#REF!*100/#REF!,"")</f>
        <v/>
      </c>
      <c r="J154" s="1">
        <v>28</v>
      </c>
      <c r="K154" s="126" t="str">
        <f>IFERROR(#REF!*100/#REF!,"")</f>
        <v/>
      </c>
      <c r="L154" s="1">
        <v>73</v>
      </c>
      <c r="M154" s="126" t="str">
        <f>IFERROR(#REF!*100/#REF!,"")</f>
        <v/>
      </c>
      <c r="N154" s="1">
        <v>93</v>
      </c>
      <c r="O154" s="149" t="str">
        <f>IFERROR(#REF!*100/#REF!,"")</f>
        <v/>
      </c>
    </row>
    <row r="155" spans="1:15" ht="27.6" x14ac:dyDescent="0.3">
      <c r="A155" s="85" t="s">
        <v>117</v>
      </c>
      <c r="B155" s="1">
        <v>3</v>
      </c>
      <c r="C155" s="126" t="str">
        <f>IFERROR(#REF!*100/#REF!,"")</f>
        <v/>
      </c>
      <c r="D155" s="1">
        <v>1</v>
      </c>
      <c r="E155" s="126" t="str">
        <f>IFERROR(#REF!*100/#REF!,"")</f>
        <v/>
      </c>
      <c r="F155" s="1">
        <v>3</v>
      </c>
      <c r="G155" s="126" t="str">
        <f>IFERROR(#REF!*100/#REF!,"")</f>
        <v/>
      </c>
      <c r="H155" s="1">
        <v>4</v>
      </c>
      <c r="I155" s="126" t="str">
        <f>IFERROR(#REF!*100/#REF!,"")</f>
        <v/>
      </c>
      <c r="J155" s="1">
        <v>19</v>
      </c>
      <c r="K155" s="126" t="str">
        <f>IFERROR(#REF!*100/#REF!,"")</f>
        <v/>
      </c>
      <c r="L155" s="1">
        <v>39</v>
      </c>
      <c r="M155" s="126" t="str">
        <f>IFERROR(#REF!*100/#REF!,"")</f>
        <v/>
      </c>
      <c r="N155" s="1">
        <v>47</v>
      </c>
      <c r="O155" s="149" t="str">
        <f>IFERROR(#REF!*100/#REF!,"")</f>
        <v/>
      </c>
    </row>
    <row r="156" spans="1:15" ht="25.8" customHeight="1" x14ac:dyDescent="0.3">
      <c r="A156" s="97" t="s">
        <v>118</v>
      </c>
      <c r="B156" s="1">
        <v>251</v>
      </c>
      <c r="C156" s="126" t="str">
        <f>IFERROR(#REF!*100/P80,"")</f>
        <v/>
      </c>
      <c r="D156" s="1">
        <v>278</v>
      </c>
      <c r="E156" s="126" t="str">
        <f>IFERROR(#REF!*100/Q80,"")</f>
        <v/>
      </c>
      <c r="F156" s="1">
        <v>410</v>
      </c>
      <c r="G156" s="126" t="str">
        <f>IFERROR(#REF!*100/R80,"")</f>
        <v/>
      </c>
      <c r="H156" s="1">
        <v>677</v>
      </c>
      <c r="I156" s="126" t="str">
        <f>IFERROR(#REF!*100/S80,"")</f>
        <v/>
      </c>
      <c r="J156" s="1">
        <v>625</v>
      </c>
      <c r="K156" s="126" t="str">
        <f>IFERROR(#REF!*100/T80,"")</f>
        <v/>
      </c>
      <c r="L156" s="1">
        <v>713</v>
      </c>
      <c r="M156" s="126" t="str">
        <f>IFERROR(#REF!*100/U80,"")</f>
        <v/>
      </c>
      <c r="N156" s="1">
        <v>774</v>
      </c>
      <c r="O156" s="149" t="str">
        <f>IFERROR(#REF!*100/V80,"")</f>
        <v/>
      </c>
    </row>
    <row r="157" spans="1:15" ht="41.4" x14ac:dyDescent="0.3">
      <c r="A157" s="85" t="s">
        <v>119</v>
      </c>
      <c r="B157" s="1">
        <v>56</v>
      </c>
      <c r="C157" s="126" t="str">
        <f>IFERROR(#REF!*100/#REF!,"")</f>
        <v/>
      </c>
      <c r="D157" s="1">
        <v>62</v>
      </c>
      <c r="E157" s="126" t="str">
        <f>IFERROR(#REF!*100/#REF!,"")</f>
        <v/>
      </c>
      <c r="F157" s="1">
        <v>93</v>
      </c>
      <c r="G157" s="126" t="str">
        <f>IFERROR(#REF!*100/#REF!,"")</f>
        <v/>
      </c>
      <c r="H157" s="1">
        <v>124</v>
      </c>
      <c r="I157" s="126" t="str">
        <f>IFERROR(#REF!*100/#REF!,"")</f>
        <v/>
      </c>
      <c r="J157" s="1">
        <v>149</v>
      </c>
      <c r="K157" s="126" t="str">
        <f>IFERROR(#REF!*100/#REF!,"")</f>
        <v/>
      </c>
      <c r="L157" s="1">
        <v>204</v>
      </c>
      <c r="M157" s="126" t="str">
        <f>IFERROR(#REF!*100/#REF!,"")</f>
        <v/>
      </c>
      <c r="N157" s="1">
        <v>235</v>
      </c>
      <c r="O157" s="149" t="str">
        <f>IFERROR(#REF!*100/#REF!,"")</f>
        <v/>
      </c>
    </row>
    <row r="158" spans="1:15" ht="28.2" customHeight="1" x14ac:dyDescent="0.3">
      <c r="A158" s="85" t="s">
        <v>120</v>
      </c>
      <c r="B158" s="1">
        <v>15</v>
      </c>
      <c r="C158" s="126" t="str">
        <f>IFERROR(#REF!*100/P67,"")</f>
        <v/>
      </c>
      <c r="D158" s="1">
        <v>18</v>
      </c>
      <c r="E158" s="126" t="str">
        <f>IFERROR(#REF!*100/Q67,"")</f>
        <v/>
      </c>
      <c r="F158" s="1">
        <v>20</v>
      </c>
      <c r="G158" s="126" t="str">
        <f>IFERROR(#REF!*100/R67,"")</f>
        <v/>
      </c>
      <c r="H158" s="1">
        <v>20</v>
      </c>
      <c r="I158" s="126" t="str">
        <f>IFERROR(#REF!*100/S67,"")</f>
        <v/>
      </c>
      <c r="J158" s="1">
        <v>20</v>
      </c>
      <c r="K158" s="126" t="str">
        <f>IFERROR(#REF!*100/T67,"")</f>
        <v/>
      </c>
      <c r="L158" s="1">
        <v>21</v>
      </c>
      <c r="M158" s="126" t="str">
        <f>IFERROR(#REF!*100/U67,"")</f>
        <v/>
      </c>
      <c r="N158" s="1">
        <v>21</v>
      </c>
      <c r="O158" s="149" t="str">
        <f>IFERROR(#REF!*100/V67,"")</f>
        <v/>
      </c>
    </row>
    <row r="159" spans="1:15" ht="41.4" x14ac:dyDescent="0.3">
      <c r="A159" s="85" t="s">
        <v>121</v>
      </c>
      <c r="B159" s="1">
        <v>10</v>
      </c>
      <c r="C159" s="126" t="str">
        <f>IFERROR(#REF!*100/P79,"")</f>
        <v/>
      </c>
      <c r="D159" s="1">
        <v>13</v>
      </c>
      <c r="E159" s="126" t="str">
        <f>IFERROR(#REF!*100/Q79,"")</f>
        <v/>
      </c>
      <c r="F159" s="1">
        <v>14</v>
      </c>
      <c r="G159" s="126" t="str">
        <f>IFERROR(#REF!*100/R79,"")</f>
        <v/>
      </c>
      <c r="H159" s="1">
        <v>15</v>
      </c>
      <c r="I159" s="126" t="str">
        <f>IFERROR(#REF!*100/S79,"")</f>
        <v/>
      </c>
      <c r="J159" s="1">
        <v>18</v>
      </c>
      <c r="K159" s="126" t="str">
        <f>IFERROR(#REF!*100/T79,"")</f>
        <v/>
      </c>
      <c r="L159" s="1">
        <v>21</v>
      </c>
      <c r="M159" s="126" t="str">
        <f>IFERROR(#REF!*100/U79,"")</f>
        <v/>
      </c>
      <c r="N159" s="1">
        <v>21</v>
      </c>
      <c r="O159" s="149" t="str">
        <f>IFERROR(#REF!*100/V79,"")</f>
        <v/>
      </c>
    </row>
    <row r="160" spans="1:15" ht="30.6" customHeight="1" x14ac:dyDescent="0.3">
      <c r="A160" s="85" t="s">
        <v>122</v>
      </c>
      <c r="B160" s="1">
        <v>15</v>
      </c>
      <c r="C160" s="126" t="str">
        <f>IFERROR(#REF!*100/P79,"")</f>
        <v/>
      </c>
      <c r="D160" s="1">
        <v>18</v>
      </c>
      <c r="E160" s="126" t="str">
        <f>IFERROR(#REF!*100/Q79,"")</f>
        <v/>
      </c>
      <c r="F160" s="1">
        <v>20</v>
      </c>
      <c r="G160" s="126" t="str">
        <f>IFERROR(#REF!*100/R79,"")</f>
        <v/>
      </c>
      <c r="H160" s="1">
        <v>21</v>
      </c>
      <c r="I160" s="126" t="str">
        <f>IFERROR(#REF!*100/S79,"")</f>
        <v/>
      </c>
      <c r="J160" s="1">
        <v>21</v>
      </c>
      <c r="K160" s="126" t="str">
        <f>IFERROR(#REF!*100/T79,"")</f>
        <v/>
      </c>
      <c r="L160" s="1">
        <v>21</v>
      </c>
      <c r="M160" s="126" t="str">
        <f>IFERROR(#REF!*100/U79,"")</f>
        <v/>
      </c>
      <c r="N160" s="1">
        <v>21</v>
      </c>
      <c r="O160" s="149" t="str">
        <f>IFERROR(#REF!*100/V79,"")</f>
        <v/>
      </c>
    </row>
    <row r="161" spans="1:25" ht="27.75" customHeight="1" x14ac:dyDescent="0.3">
      <c r="A161" s="107" t="s">
        <v>123</v>
      </c>
      <c r="B161" s="147"/>
      <c r="C161" s="108"/>
      <c r="D161" s="108"/>
      <c r="E161" s="108"/>
      <c r="F161" s="108"/>
      <c r="G161" s="108"/>
      <c r="H161" s="108"/>
      <c r="I161" s="108"/>
      <c r="J161" s="108"/>
      <c r="K161" s="108"/>
      <c r="L161" s="108"/>
      <c r="M161" s="108"/>
      <c r="N161" s="148"/>
      <c r="O161" s="151"/>
      <c r="P161" s="254" t="s">
        <v>124</v>
      </c>
      <c r="Q161" s="255"/>
      <c r="R161" s="255"/>
      <c r="S161" s="255"/>
      <c r="T161" s="255"/>
      <c r="U161" s="255"/>
      <c r="V161" s="255"/>
    </row>
    <row r="162" spans="1:25" ht="30" customHeight="1" x14ac:dyDescent="0.3">
      <c r="A162" s="107" t="s">
        <v>125</v>
      </c>
      <c r="B162" s="147">
        <v>15</v>
      </c>
      <c r="C162" s="108">
        <f>15/15*100</f>
        <v>100</v>
      </c>
      <c r="D162" s="108">
        <v>17</v>
      </c>
      <c r="E162" s="108">
        <f>17/18*100</f>
        <v>94.444444444444443</v>
      </c>
      <c r="F162" s="108">
        <v>19</v>
      </c>
      <c r="G162" s="108">
        <f>19/20*100</f>
        <v>95</v>
      </c>
      <c r="H162" s="108">
        <v>20</v>
      </c>
      <c r="I162" s="108">
        <f>20/21*100</f>
        <v>95.238095238095227</v>
      </c>
      <c r="J162" s="108">
        <v>20</v>
      </c>
      <c r="K162" s="108">
        <f>20/21*100</f>
        <v>95.238095238095227</v>
      </c>
      <c r="L162" s="108">
        <v>20</v>
      </c>
      <c r="M162" s="108">
        <f>20/21*100</f>
        <v>95.238095238095227</v>
      </c>
      <c r="N162" s="148">
        <v>21</v>
      </c>
      <c r="O162" s="151">
        <v>100</v>
      </c>
      <c r="P162" s="152"/>
      <c r="Q162" s="153"/>
      <c r="R162" s="153"/>
      <c r="S162" s="153"/>
      <c r="T162" s="153"/>
      <c r="U162" s="153"/>
      <c r="V162" s="153"/>
    </row>
    <row r="163" spans="1:25" ht="28.5" customHeight="1" x14ac:dyDescent="0.3">
      <c r="A163" s="154" t="s">
        <v>126</v>
      </c>
      <c r="B163" s="155"/>
      <c r="C163" s="115"/>
      <c r="D163" s="115"/>
      <c r="E163" s="115"/>
      <c r="F163" s="115"/>
      <c r="G163" s="115"/>
      <c r="H163" s="115"/>
      <c r="I163" s="115"/>
      <c r="J163" s="115"/>
      <c r="K163" s="115"/>
      <c r="L163" s="115"/>
      <c r="M163" s="115"/>
      <c r="N163" s="156"/>
      <c r="O163" s="157"/>
    </row>
    <row r="164" spans="1:25" ht="13.8" customHeight="1" x14ac:dyDescent="0.3">
      <c r="A164" s="256" t="s">
        <v>127</v>
      </c>
      <c r="B164" s="256"/>
      <c r="C164" s="256"/>
      <c r="D164" s="256"/>
      <c r="E164" s="256"/>
      <c r="F164" s="256"/>
      <c r="G164" s="256"/>
      <c r="H164" s="256"/>
      <c r="I164" s="256"/>
      <c r="J164" s="256"/>
      <c r="K164" s="256"/>
      <c r="L164" s="256"/>
      <c r="M164" s="256"/>
      <c r="N164" s="256"/>
      <c r="O164" s="256"/>
      <c r="P164" s="256"/>
      <c r="Q164" s="256"/>
      <c r="R164" s="256"/>
      <c r="S164" s="256"/>
      <c r="T164" s="256"/>
      <c r="U164" s="256"/>
      <c r="V164" s="256"/>
    </row>
    <row r="165" spans="1:25" x14ac:dyDescent="0.3">
      <c r="A165" s="101" t="s">
        <v>61</v>
      </c>
      <c r="B165" s="158"/>
      <c r="C165" s="58"/>
      <c r="D165" s="58"/>
      <c r="E165" s="58"/>
      <c r="F165" s="58"/>
      <c r="G165" s="58"/>
      <c r="H165" s="58"/>
      <c r="I165" s="58"/>
      <c r="J165" s="58"/>
      <c r="K165" s="58"/>
      <c r="L165" s="58"/>
      <c r="M165" s="58"/>
      <c r="N165" s="58"/>
      <c r="O165" s="58"/>
    </row>
    <row r="166" spans="1:25" x14ac:dyDescent="0.3">
      <c r="A166" s="101"/>
      <c r="B166" s="158"/>
      <c r="C166" s="58"/>
      <c r="D166" s="58"/>
      <c r="E166" s="58"/>
      <c r="F166" s="58"/>
      <c r="G166" s="58"/>
      <c r="H166" s="58"/>
      <c r="I166" s="58"/>
      <c r="J166" s="58"/>
      <c r="K166" s="58"/>
      <c r="L166" s="58"/>
      <c r="M166" s="58"/>
      <c r="N166" s="58"/>
      <c r="O166" s="58"/>
    </row>
    <row r="167" spans="1:25" customFormat="1" x14ac:dyDescent="0.25">
      <c r="A167" s="248" t="s">
        <v>128</v>
      </c>
      <c r="B167" s="249"/>
      <c r="C167" s="249"/>
      <c r="D167" s="249"/>
      <c r="E167" s="249"/>
      <c r="F167" s="249"/>
      <c r="G167" s="249"/>
      <c r="H167" s="249"/>
      <c r="I167" s="249"/>
      <c r="J167" s="249"/>
      <c r="K167" s="249"/>
      <c r="L167" s="249"/>
      <c r="M167" s="249"/>
      <c r="N167" s="249"/>
      <c r="O167" s="250"/>
    </row>
    <row r="168" spans="1:25" customFormat="1" x14ac:dyDescent="0.25">
      <c r="A168" s="257" t="s">
        <v>100</v>
      </c>
      <c r="B168" s="248">
        <v>2006</v>
      </c>
      <c r="C168" s="250"/>
      <c r="D168" s="248">
        <v>2007</v>
      </c>
      <c r="E168" s="250"/>
      <c r="F168" s="248">
        <v>2008</v>
      </c>
      <c r="G168" s="250"/>
      <c r="H168" s="248">
        <v>2009</v>
      </c>
      <c r="I168" s="250"/>
      <c r="J168" s="248">
        <v>2010</v>
      </c>
      <c r="K168" s="250"/>
      <c r="L168" s="248">
        <v>2011</v>
      </c>
      <c r="M168" s="250"/>
      <c r="N168" s="248">
        <v>2012</v>
      </c>
      <c r="O168" s="250"/>
    </row>
    <row r="169" spans="1:25" customFormat="1" x14ac:dyDescent="0.25">
      <c r="A169" s="251"/>
      <c r="B169" s="159" t="s">
        <v>129</v>
      </c>
      <c r="C169" s="159" t="s">
        <v>88</v>
      </c>
      <c r="D169" s="159" t="s">
        <v>129</v>
      </c>
      <c r="E169" s="159" t="s">
        <v>88</v>
      </c>
      <c r="F169" s="159" t="s">
        <v>129</v>
      </c>
      <c r="G169" s="159" t="s">
        <v>88</v>
      </c>
      <c r="H169" s="159" t="s">
        <v>129</v>
      </c>
      <c r="I169" s="159" t="s">
        <v>88</v>
      </c>
      <c r="J169" s="159" t="s">
        <v>129</v>
      </c>
      <c r="K169" s="159" t="s">
        <v>88</v>
      </c>
      <c r="L169" s="159" t="s">
        <v>129</v>
      </c>
      <c r="M169" s="159" t="s">
        <v>88</v>
      </c>
      <c r="N169" s="159" t="s">
        <v>129</v>
      </c>
      <c r="O169" s="159" t="s">
        <v>88</v>
      </c>
    </row>
    <row r="170" spans="1:25" customFormat="1" ht="27.6" x14ac:dyDescent="0.25">
      <c r="A170" s="160" t="s">
        <v>130</v>
      </c>
      <c r="B170" s="104"/>
      <c r="C170" s="161" t="str">
        <f>IF(B170=0,"",B170*100/I49)</f>
        <v/>
      </c>
      <c r="D170" s="162"/>
      <c r="E170" s="161" t="str">
        <f>IF(D170=0,"",D170*100/J49)</f>
        <v/>
      </c>
      <c r="F170" s="162"/>
      <c r="G170" s="161" t="str">
        <f>IF(F170=0,"",F170*100/K49)</f>
        <v/>
      </c>
      <c r="H170" s="162"/>
      <c r="I170" s="161" t="str">
        <f>IF(H170=0,"",H170*100/L49)</f>
        <v/>
      </c>
      <c r="J170" s="162"/>
      <c r="K170" s="161" t="str">
        <f>IF(J170=0,"",J170*100/M49)</f>
        <v/>
      </c>
      <c r="L170" s="162"/>
      <c r="M170" s="161" t="str">
        <f>IF(L170=0,"",L170*100/N49)</f>
        <v/>
      </c>
      <c r="N170" s="162"/>
      <c r="O170" s="163" t="str">
        <f>IF(N170=0,"",N170*100/O49)</f>
        <v/>
      </c>
      <c r="P170" s="164"/>
      <c r="Q170" s="165"/>
      <c r="R170" s="165"/>
      <c r="S170" s="165"/>
      <c r="T170" s="165"/>
      <c r="U170" s="165"/>
      <c r="V170" s="165"/>
      <c r="W170" s="165"/>
      <c r="X170" s="165"/>
      <c r="Y170" s="165"/>
    </row>
    <row r="171" spans="1:25" customFormat="1" ht="27.6" x14ac:dyDescent="0.25">
      <c r="A171" s="78" t="s">
        <v>131</v>
      </c>
      <c r="B171" s="124"/>
      <c r="C171" s="166"/>
      <c r="D171" s="166"/>
      <c r="E171" s="166"/>
      <c r="F171" s="166"/>
      <c r="G171" s="166"/>
      <c r="H171" s="166"/>
      <c r="I171" s="166"/>
      <c r="J171" s="166"/>
      <c r="K171" s="166"/>
      <c r="L171" s="166"/>
      <c r="M171" s="166"/>
      <c r="N171" s="166"/>
      <c r="O171" s="167"/>
      <c r="P171" s="168"/>
      <c r="Q171" s="165"/>
      <c r="R171" s="165"/>
      <c r="S171" s="165"/>
      <c r="T171" s="165"/>
      <c r="U171" s="165"/>
      <c r="V171" s="165"/>
      <c r="W171" s="165"/>
      <c r="X171" s="165"/>
      <c r="Y171" s="165"/>
    </row>
    <row r="172" spans="1:25" customFormat="1" ht="27.6" x14ac:dyDescent="0.25">
      <c r="A172" s="78" t="s">
        <v>132</v>
      </c>
      <c r="B172" s="124"/>
      <c r="C172" s="109" t="str">
        <f>IF(B172=0,"",B172*100/B171)</f>
        <v/>
      </c>
      <c r="D172" s="169"/>
      <c r="E172" s="109" t="str">
        <f>IF(D172=0,"",D172*100/D171)</f>
        <v/>
      </c>
      <c r="F172" s="169"/>
      <c r="G172" s="109" t="str">
        <f>IF(F172=0,"",F172*100/F171)</f>
        <v/>
      </c>
      <c r="H172" s="169"/>
      <c r="I172" s="109" t="str">
        <f>IF(H172=0,"",H172*100/H171)</f>
        <v/>
      </c>
      <c r="J172" s="169"/>
      <c r="K172" s="109" t="str">
        <f>IF(J172=0,"",J172*100/J171)</f>
        <v/>
      </c>
      <c r="L172" s="169"/>
      <c r="M172" s="109" t="str">
        <f>IF(L172=0,"",L172*100/L171)</f>
        <v/>
      </c>
      <c r="N172" s="169"/>
      <c r="O172" s="110" t="str">
        <f>IF(N172=0,"",N172*100/N171)</f>
        <v/>
      </c>
      <c r="P172" s="168"/>
      <c r="Q172" s="165"/>
      <c r="R172" s="165"/>
      <c r="S172" s="165"/>
      <c r="T172" s="165"/>
      <c r="U172" s="165"/>
      <c r="V172" s="165"/>
      <c r="W172" s="165"/>
      <c r="X172" s="165"/>
      <c r="Y172" s="165"/>
    </row>
    <row r="173" spans="1:25" customFormat="1" ht="41.4" x14ac:dyDescent="0.25">
      <c r="A173" s="97" t="s">
        <v>133</v>
      </c>
      <c r="B173" s="124"/>
      <c r="C173" s="109" t="str">
        <f>+IFERROR(B173*100/B172,"")</f>
        <v/>
      </c>
      <c r="D173" s="169"/>
      <c r="E173" s="109" t="str">
        <f>+IFERROR(D173*100/D172,"")</f>
        <v/>
      </c>
      <c r="F173" s="169"/>
      <c r="G173" s="109" t="str">
        <f>+IFERROR(F173*100/F172,"")</f>
        <v/>
      </c>
      <c r="H173" s="169"/>
      <c r="I173" s="109" t="str">
        <f>+IFERROR(H173*100/H172,"")</f>
        <v/>
      </c>
      <c r="J173" s="169"/>
      <c r="K173" s="109" t="str">
        <f>+IFERROR(J173*100/J172,"")</f>
        <v/>
      </c>
      <c r="L173" s="169"/>
      <c r="M173" s="109" t="str">
        <f>+IFERROR(L173*100/L172,"")</f>
        <v/>
      </c>
      <c r="N173" s="169"/>
      <c r="O173" s="110" t="str">
        <f>+IFERROR(N173*100/N172,"")</f>
        <v/>
      </c>
      <c r="P173" s="168"/>
      <c r="Q173" s="165"/>
      <c r="R173" s="165"/>
      <c r="S173" s="165"/>
      <c r="T173" s="165"/>
      <c r="U173" s="165"/>
      <c r="V173" s="165"/>
      <c r="W173" s="165"/>
      <c r="X173" s="165"/>
      <c r="Y173" s="165"/>
    </row>
    <row r="174" spans="1:25" customFormat="1" ht="41.4" x14ac:dyDescent="0.25">
      <c r="A174" s="97" t="s">
        <v>134</v>
      </c>
      <c r="B174" s="124"/>
      <c r="C174" s="109" t="str">
        <f>+IFERROR(B174*100/B172,"")</f>
        <v/>
      </c>
      <c r="D174" s="169"/>
      <c r="E174" s="109" t="str">
        <f t="shared" ref="E174:O174" si="62">+IFERROR(D174*100/D172,"")</f>
        <v/>
      </c>
      <c r="F174" s="169" t="str">
        <f t="shared" si="62"/>
        <v/>
      </c>
      <c r="G174" s="109" t="str">
        <f t="shared" si="62"/>
        <v/>
      </c>
      <c r="H174" s="169" t="str">
        <f t="shared" si="62"/>
        <v/>
      </c>
      <c r="I174" s="109" t="str">
        <f t="shared" si="62"/>
        <v/>
      </c>
      <c r="J174" s="169" t="str">
        <f t="shared" si="62"/>
        <v/>
      </c>
      <c r="K174" s="109" t="str">
        <f t="shared" si="62"/>
        <v/>
      </c>
      <c r="L174" s="169" t="str">
        <f t="shared" si="62"/>
        <v/>
      </c>
      <c r="M174" s="109" t="str">
        <f t="shared" si="62"/>
        <v/>
      </c>
      <c r="N174" s="169" t="str">
        <f t="shared" si="62"/>
        <v/>
      </c>
      <c r="O174" s="110" t="str">
        <f t="shared" si="62"/>
        <v/>
      </c>
      <c r="P174" s="168"/>
      <c r="Q174" s="165"/>
      <c r="R174" s="165"/>
      <c r="S174" s="165"/>
      <c r="T174" s="165"/>
      <c r="U174" s="165"/>
      <c r="V174" s="165"/>
      <c r="W174" s="165"/>
      <c r="X174" s="165"/>
      <c r="Y174" s="165"/>
    </row>
    <row r="175" spans="1:25" customFormat="1" ht="27.6" x14ac:dyDescent="0.25">
      <c r="A175" s="78" t="s">
        <v>135</v>
      </c>
      <c r="B175" s="124"/>
      <c r="C175" s="109" t="str">
        <f>IF(B175=0,"",B175*100/B49)</f>
        <v/>
      </c>
      <c r="D175" s="169"/>
      <c r="E175" s="109" t="str">
        <f>IF(D175=0,"",D175*100/C49)</f>
        <v/>
      </c>
      <c r="F175" s="169"/>
      <c r="G175" s="109" t="str">
        <f>IF(F175=0,"",F175*100/D49)</f>
        <v/>
      </c>
      <c r="H175" s="169"/>
      <c r="I175" s="109" t="str">
        <f>IF(H175=0,"",H175*100/E49)</f>
        <v/>
      </c>
      <c r="J175" s="169"/>
      <c r="K175" s="109" t="str">
        <f>IF(J175=0,"",J175*100/F49)</f>
        <v/>
      </c>
      <c r="L175" s="169"/>
      <c r="M175" s="109" t="str">
        <f>IF(L175=0,"",L175*100/G49)</f>
        <v/>
      </c>
      <c r="N175" s="169"/>
      <c r="O175" s="110" t="str">
        <f>IF(N175=0,"",N175*100/H49)</f>
        <v/>
      </c>
      <c r="P175" s="168"/>
      <c r="Q175" s="165"/>
      <c r="R175" s="165"/>
      <c r="S175" s="165"/>
      <c r="T175" s="165"/>
      <c r="U175" s="165"/>
      <c r="V175" s="165"/>
      <c r="W175" s="165"/>
      <c r="X175" s="165"/>
      <c r="Y175" s="165"/>
    </row>
    <row r="176" spans="1:25" customFormat="1" ht="27.6" x14ac:dyDescent="0.25">
      <c r="A176" s="78" t="s">
        <v>136</v>
      </c>
      <c r="B176" s="124"/>
      <c r="C176" s="166"/>
      <c r="D176" s="166"/>
      <c r="E176" s="166"/>
      <c r="F176" s="166"/>
      <c r="G176" s="166"/>
      <c r="H176" s="166"/>
      <c r="I176" s="166"/>
      <c r="J176" s="166"/>
      <c r="K176" s="166"/>
      <c r="L176" s="166"/>
      <c r="M176" s="166"/>
      <c r="N176" s="166"/>
      <c r="O176" s="167"/>
      <c r="P176" s="168"/>
      <c r="Q176" s="165"/>
      <c r="R176" s="165"/>
      <c r="S176" s="165"/>
      <c r="T176" s="165"/>
      <c r="U176" s="165"/>
      <c r="V176" s="165"/>
      <c r="W176" s="165"/>
      <c r="X176" s="165"/>
      <c r="Y176" s="165"/>
    </row>
    <row r="177" spans="1:25" customFormat="1" ht="27.6" x14ac:dyDescent="0.25">
      <c r="A177" s="78" t="s">
        <v>137</v>
      </c>
      <c r="B177" s="124"/>
      <c r="C177" s="109" t="str">
        <f>IF(B177=0,"",B177*100/B176)</f>
        <v/>
      </c>
      <c r="D177" s="169"/>
      <c r="E177" s="109" t="str">
        <f>IF(D177=0,"",D177*100/D176)</f>
        <v/>
      </c>
      <c r="F177" s="169"/>
      <c r="G177" s="109" t="str">
        <f>IF(F177=0,"",F177*100/F176)</f>
        <v/>
      </c>
      <c r="H177" s="169"/>
      <c r="I177" s="109" t="str">
        <f>IF(H177=0,"",H177*100/H176)</f>
        <v/>
      </c>
      <c r="J177" s="169"/>
      <c r="K177" s="109" t="str">
        <f>IF(J177=0,"",J177*100/J176)</f>
        <v/>
      </c>
      <c r="L177" s="169"/>
      <c r="M177" s="109" t="str">
        <f>IF(L177=0,"",L177*100/L176)</f>
        <v/>
      </c>
      <c r="N177" s="169"/>
      <c r="O177" s="110" t="str">
        <f>IF(N177=0,"",N177*100/N176)</f>
        <v/>
      </c>
      <c r="P177" s="168"/>
      <c r="Q177" s="165"/>
      <c r="R177" s="165"/>
      <c r="S177" s="165"/>
      <c r="T177" s="165"/>
      <c r="U177" s="165"/>
      <c r="V177" s="165"/>
      <c r="W177" s="165"/>
      <c r="X177" s="165"/>
      <c r="Y177" s="165"/>
    </row>
    <row r="178" spans="1:25" customFormat="1" ht="41.4" x14ac:dyDescent="0.25">
      <c r="A178" s="97" t="s">
        <v>138</v>
      </c>
      <c r="B178" s="124"/>
      <c r="C178" s="109" t="str">
        <f>+IFERROR(B178*100/B177,"")</f>
        <v/>
      </c>
      <c r="D178" s="169"/>
      <c r="E178" s="109" t="str">
        <f t="shared" ref="E178:O178" si="63">+IFERROR(D178*100/D177,"")</f>
        <v/>
      </c>
      <c r="F178" s="169" t="str">
        <f t="shared" si="63"/>
        <v/>
      </c>
      <c r="G178" s="109" t="str">
        <f t="shared" si="63"/>
        <v/>
      </c>
      <c r="H178" s="169" t="str">
        <f t="shared" si="63"/>
        <v/>
      </c>
      <c r="I178" s="109" t="str">
        <f t="shared" si="63"/>
        <v/>
      </c>
      <c r="J178" s="169" t="str">
        <f t="shared" si="63"/>
        <v/>
      </c>
      <c r="K178" s="109" t="str">
        <f t="shared" si="63"/>
        <v/>
      </c>
      <c r="L178" s="169" t="str">
        <f t="shared" si="63"/>
        <v/>
      </c>
      <c r="M178" s="109" t="str">
        <f t="shared" si="63"/>
        <v/>
      </c>
      <c r="N178" s="169" t="str">
        <f t="shared" si="63"/>
        <v/>
      </c>
      <c r="O178" s="110" t="str">
        <f t="shared" si="63"/>
        <v/>
      </c>
      <c r="P178" s="168"/>
      <c r="Q178" s="165"/>
      <c r="R178" s="165"/>
      <c r="S178" s="165"/>
      <c r="T178" s="165"/>
      <c r="U178" s="165"/>
      <c r="V178" s="165"/>
      <c r="W178" s="165"/>
      <c r="X178" s="165"/>
      <c r="Y178" s="165"/>
    </row>
    <row r="179" spans="1:25" customFormat="1" ht="41.4" x14ac:dyDescent="0.25">
      <c r="A179" s="97" t="s">
        <v>139</v>
      </c>
      <c r="B179" s="124"/>
      <c r="C179" s="109" t="str">
        <f>+IFERROR(B179*100/B177,"")</f>
        <v/>
      </c>
      <c r="D179" s="169"/>
      <c r="E179" s="109" t="str">
        <f t="shared" ref="E179:O179" si="64">+IFERROR(D179*100/D177,"")</f>
        <v/>
      </c>
      <c r="F179" s="169" t="str">
        <f t="shared" si="64"/>
        <v/>
      </c>
      <c r="G179" s="109" t="str">
        <f t="shared" si="64"/>
        <v/>
      </c>
      <c r="H179" s="169" t="str">
        <f t="shared" si="64"/>
        <v/>
      </c>
      <c r="I179" s="109" t="str">
        <f t="shared" si="64"/>
        <v/>
      </c>
      <c r="J179" s="169" t="str">
        <f t="shared" si="64"/>
        <v/>
      </c>
      <c r="K179" s="109" t="str">
        <f t="shared" si="64"/>
        <v/>
      </c>
      <c r="L179" s="169" t="str">
        <f t="shared" si="64"/>
        <v/>
      </c>
      <c r="M179" s="109" t="str">
        <f t="shared" si="64"/>
        <v/>
      </c>
      <c r="N179" s="169" t="str">
        <f t="shared" si="64"/>
        <v/>
      </c>
      <c r="O179" s="110" t="str">
        <f t="shared" si="64"/>
        <v/>
      </c>
      <c r="P179" s="168"/>
      <c r="Q179" s="165"/>
      <c r="R179" s="165"/>
      <c r="S179" s="165"/>
      <c r="T179" s="165"/>
      <c r="U179" s="165"/>
      <c r="V179" s="165"/>
      <c r="W179" s="165"/>
      <c r="X179" s="165"/>
      <c r="Y179" s="165"/>
    </row>
    <row r="180" spans="1:25" customFormat="1" ht="41.4" x14ac:dyDescent="0.3">
      <c r="A180" s="170" t="s">
        <v>140</v>
      </c>
      <c r="B180" s="72"/>
      <c r="C180" s="109">
        <f>+IFERROR(B180*100/P55,"")</f>
        <v>0</v>
      </c>
      <c r="D180" s="169"/>
      <c r="E180" s="109">
        <f>+IFERROR(D180*100/Q55,"")</f>
        <v>0</v>
      </c>
      <c r="F180" s="169"/>
      <c r="G180" s="109">
        <f>+IFERROR(F180*100/R55,"")</f>
        <v>0</v>
      </c>
      <c r="H180" s="169"/>
      <c r="I180" s="109">
        <f>+IFERROR(H180*100/S55,"")</f>
        <v>0</v>
      </c>
      <c r="J180" s="169">
        <v>15</v>
      </c>
      <c r="K180" s="109">
        <f>+IFERROR(J180*100/T55,"")</f>
        <v>100</v>
      </c>
      <c r="L180" s="169">
        <v>15</v>
      </c>
      <c r="M180" s="109">
        <f>+IFERROR(L180*100/U55,"")</f>
        <v>93.75</v>
      </c>
      <c r="N180" s="169">
        <v>15</v>
      </c>
      <c r="O180" s="110">
        <f>+IFERROR(N180*100/V55,"")</f>
        <v>78.94736842105263</v>
      </c>
      <c r="P180" s="168"/>
      <c r="Q180" s="165"/>
      <c r="R180" s="165"/>
      <c r="S180" s="165"/>
      <c r="T180" s="165"/>
      <c r="U180" s="165"/>
      <c r="V180" s="165"/>
      <c r="W180" s="165"/>
      <c r="X180" s="165"/>
      <c r="Y180" s="165"/>
    </row>
    <row r="181" spans="1:25" customFormat="1" ht="41.4" x14ac:dyDescent="0.25">
      <c r="A181" s="170" t="s">
        <v>141</v>
      </c>
      <c r="B181" s="124"/>
      <c r="C181" s="109">
        <f>+IFERROR(B181*100/P55,"")</f>
        <v>0</v>
      </c>
      <c r="D181" s="169"/>
      <c r="E181" s="109"/>
      <c r="F181" s="169"/>
      <c r="G181" s="109"/>
      <c r="H181" s="169"/>
      <c r="I181" s="109"/>
      <c r="J181" s="169">
        <v>15</v>
      </c>
      <c r="K181" s="109">
        <f>+IFERROR(J181*100/T55,"")</f>
        <v>100</v>
      </c>
      <c r="L181" s="169">
        <v>16</v>
      </c>
      <c r="M181" s="109">
        <f>+IFERROR(L181*100/U55,"")</f>
        <v>100</v>
      </c>
      <c r="N181" s="169">
        <v>19</v>
      </c>
      <c r="O181" s="110">
        <f>+IFERROR(N181*100/V55,"")</f>
        <v>100</v>
      </c>
      <c r="P181" s="168"/>
      <c r="Q181" s="165"/>
      <c r="R181" s="165"/>
      <c r="S181" s="165"/>
      <c r="T181" s="165"/>
      <c r="U181" s="165"/>
      <c r="V181" s="165"/>
      <c r="W181" s="165"/>
      <c r="X181" s="165"/>
      <c r="Y181" s="165"/>
    </row>
    <row r="182" spans="1:25" customFormat="1" ht="60.6" customHeight="1" x14ac:dyDescent="0.25">
      <c r="A182" s="170" t="s">
        <v>142</v>
      </c>
      <c r="B182" s="124"/>
      <c r="C182" s="109">
        <f>+IFERROR(B182*100/($B$49+$I$49),"")</f>
        <v>0</v>
      </c>
      <c r="D182" s="169"/>
      <c r="E182" s="109">
        <f>+IFERROR(D182*100/($C$49+$J$49),"")</f>
        <v>0</v>
      </c>
      <c r="F182" s="169"/>
      <c r="G182" s="109">
        <f>+IFERROR(F182*100/($D$49+$K$49),"")</f>
        <v>0</v>
      </c>
      <c r="H182" s="169"/>
      <c r="I182" s="109">
        <f>+IFERROR(H182*100/($E$49+$L$49),"")</f>
        <v>0</v>
      </c>
      <c r="J182" s="169">
        <v>11</v>
      </c>
      <c r="K182" s="109">
        <f>+IFERROR(J182*100/($F$49+$M$49),"")</f>
        <v>100</v>
      </c>
      <c r="L182" s="169">
        <v>11</v>
      </c>
      <c r="M182" s="109">
        <f>+IFERROR(L182*100/($G$49+$N$49),"")</f>
        <v>100</v>
      </c>
      <c r="N182" s="169">
        <v>14</v>
      </c>
      <c r="O182" s="110">
        <f>+IFERROR(N182*100/($H$49+$O$49),"")</f>
        <v>100</v>
      </c>
      <c r="P182" s="168"/>
      <c r="Q182" s="165"/>
      <c r="R182" s="165"/>
      <c r="S182" s="165"/>
      <c r="T182" s="165"/>
      <c r="U182" s="165"/>
      <c r="V182" s="165"/>
      <c r="W182" s="165"/>
      <c r="X182" s="165"/>
      <c r="Y182" s="165"/>
    </row>
    <row r="183" spans="1:25" customFormat="1" ht="59.4" customHeight="1" x14ac:dyDescent="0.25">
      <c r="A183" s="170" t="s">
        <v>143</v>
      </c>
      <c r="B183" s="124"/>
      <c r="C183" s="109">
        <f>+IFERROR(B183*100/($B$49+$I$49),"")</f>
        <v>0</v>
      </c>
      <c r="D183" s="169"/>
      <c r="E183" s="109">
        <f>+IFERROR(D183*100/($C$49+$J$49),"")</f>
        <v>0</v>
      </c>
      <c r="F183" s="169"/>
      <c r="G183" s="109">
        <f>+IFERROR(F183*100/($D$49+$K$49),"")</f>
        <v>0</v>
      </c>
      <c r="H183" s="169"/>
      <c r="I183" s="109">
        <f>+IFERROR(H183*100/($E$49+$L$49),"")</f>
        <v>0</v>
      </c>
      <c r="J183" s="169">
        <v>11</v>
      </c>
      <c r="K183" s="109">
        <f>+IFERROR(J183*100/($F$49+$M$49),"")</f>
        <v>100</v>
      </c>
      <c r="L183" s="169">
        <v>11</v>
      </c>
      <c r="M183" s="109">
        <f>+IFERROR(L183*100/($G$49+$N$49),"")</f>
        <v>100</v>
      </c>
      <c r="N183" s="169">
        <v>14</v>
      </c>
      <c r="O183" s="110">
        <f>+IFERROR(N183*100/($H$49+$O$49),"")</f>
        <v>100</v>
      </c>
      <c r="P183" s="168"/>
      <c r="Q183" s="165"/>
      <c r="R183" s="165"/>
      <c r="S183" s="165"/>
      <c r="T183" s="165"/>
      <c r="U183" s="165"/>
      <c r="V183" s="165"/>
      <c r="W183" s="165"/>
      <c r="X183" s="165"/>
      <c r="Y183" s="165"/>
    </row>
    <row r="184" spans="1:25" customFormat="1" ht="35.4" customHeight="1" x14ac:dyDescent="0.25">
      <c r="A184" s="170" t="s">
        <v>144</v>
      </c>
      <c r="B184" s="124">
        <v>4</v>
      </c>
      <c r="C184" s="109">
        <f>+IFERROR(B184*100/$P$79,"")</f>
        <v>26.666666666666668</v>
      </c>
      <c r="D184" s="169">
        <v>7</v>
      </c>
      <c r="E184" s="109">
        <f>+IFERROR(D184*100/$Q$79,"")</f>
        <v>38.888888888888886</v>
      </c>
      <c r="F184" s="169">
        <v>7</v>
      </c>
      <c r="G184" s="109">
        <f>+IFERROR(F184*100/$R$79,"")</f>
        <v>35</v>
      </c>
      <c r="H184" s="169">
        <v>8</v>
      </c>
      <c r="I184" s="109">
        <f>+IFERROR(H184*100/$S$79,"")</f>
        <v>38.095238095238095</v>
      </c>
      <c r="J184" s="169">
        <v>21</v>
      </c>
      <c r="K184" s="109">
        <f>+IFERROR(J184*100/$T$79,"")</f>
        <v>100</v>
      </c>
      <c r="L184" s="169">
        <v>21</v>
      </c>
      <c r="M184" s="109">
        <f>+IFERROR(L184*100/$U$79,"")</f>
        <v>100</v>
      </c>
      <c r="N184" s="169">
        <v>21</v>
      </c>
      <c r="O184" s="110">
        <f>+IFERROR(N184*100/$V$79,"")</f>
        <v>100</v>
      </c>
      <c r="P184" s="168"/>
      <c r="Q184" s="165"/>
      <c r="R184" s="165"/>
      <c r="S184" s="165"/>
      <c r="T184" s="165"/>
      <c r="U184" s="165"/>
      <c r="V184" s="165"/>
      <c r="W184" s="165"/>
      <c r="X184" s="165"/>
      <c r="Y184" s="165"/>
    </row>
    <row r="185" spans="1:25" customFormat="1" ht="58.2" customHeight="1" x14ac:dyDescent="0.25">
      <c r="A185" s="85" t="s">
        <v>145</v>
      </c>
      <c r="B185" s="124">
        <v>14</v>
      </c>
      <c r="C185" s="109">
        <f t="shared" ref="C185:C186" si="65">+IFERROR(B185*100/$P$79,"")</f>
        <v>93.333333333333329</v>
      </c>
      <c r="D185" s="169">
        <v>17</v>
      </c>
      <c r="E185" s="109">
        <f t="shared" ref="E185:E186" si="66">+IFERROR(D185*100/$Q$79,"")</f>
        <v>94.444444444444443</v>
      </c>
      <c r="F185" s="169">
        <v>19</v>
      </c>
      <c r="G185" s="109">
        <f t="shared" ref="G185:G186" si="67">+IFERROR(F185*100/$R$79,"")</f>
        <v>95</v>
      </c>
      <c r="H185" s="169">
        <v>20</v>
      </c>
      <c r="I185" s="109">
        <f t="shared" ref="I185:I186" si="68">+IFERROR(H185*100/$S$79,"")</f>
        <v>95.238095238095241</v>
      </c>
      <c r="J185" s="169">
        <v>21</v>
      </c>
      <c r="K185" s="109">
        <f t="shared" ref="K185:K186" si="69">+IFERROR(J185*100/$T$79,"")</f>
        <v>100</v>
      </c>
      <c r="L185" s="169">
        <v>21</v>
      </c>
      <c r="M185" s="109">
        <f t="shared" ref="M185:M186" si="70">+IFERROR(L185*100/$U$79,"")</f>
        <v>100</v>
      </c>
      <c r="N185" s="169">
        <v>21</v>
      </c>
      <c r="O185" s="110">
        <f t="shared" ref="O185:O186" si="71">+IFERROR(N185*100/$V$79,"")</f>
        <v>100</v>
      </c>
      <c r="P185" s="168"/>
      <c r="Q185" s="165"/>
      <c r="R185" s="165"/>
      <c r="S185" s="165"/>
      <c r="T185" s="165"/>
      <c r="U185" s="165"/>
      <c r="V185" s="165"/>
      <c r="W185" s="165"/>
      <c r="X185" s="165"/>
      <c r="Y185" s="165"/>
    </row>
    <row r="186" spans="1:25" customFormat="1" ht="57" customHeight="1" x14ac:dyDescent="0.25">
      <c r="A186" s="85" t="s">
        <v>146</v>
      </c>
      <c r="B186" s="124">
        <v>12</v>
      </c>
      <c r="C186" s="109">
        <f t="shared" si="65"/>
        <v>80</v>
      </c>
      <c r="D186" s="169">
        <v>14</v>
      </c>
      <c r="E186" s="109">
        <f t="shared" si="66"/>
        <v>77.777777777777771</v>
      </c>
      <c r="F186" s="169">
        <v>15</v>
      </c>
      <c r="G186" s="109">
        <f t="shared" si="67"/>
        <v>75</v>
      </c>
      <c r="H186" s="169">
        <v>15</v>
      </c>
      <c r="I186" s="109">
        <f t="shared" si="68"/>
        <v>71.428571428571431</v>
      </c>
      <c r="J186" s="169">
        <v>15</v>
      </c>
      <c r="K186" s="109">
        <f t="shared" si="69"/>
        <v>71.428571428571431</v>
      </c>
      <c r="L186" s="169">
        <v>15</v>
      </c>
      <c r="M186" s="109">
        <f t="shared" si="70"/>
        <v>71.428571428571431</v>
      </c>
      <c r="N186" s="169">
        <v>15</v>
      </c>
      <c r="O186" s="110">
        <f t="shared" si="71"/>
        <v>71.428571428571431</v>
      </c>
      <c r="P186" s="168"/>
      <c r="Q186" s="165"/>
      <c r="R186" s="165"/>
      <c r="S186" s="165"/>
      <c r="T186" s="165"/>
      <c r="U186" s="165"/>
      <c r="V186" s="165"/>
      <c r="W186" s="165"/>
      <c r="X186" s="165"/>
      <c r="Y186" s="165"/>
    </row>
    <row r="187" spans="1:25" customFormat="1" ht="54" customHeight="1" x14ac:dyDescent="0.25">
      <c r="A187" s="84" t="s">
        <v>147</v>
      </c>
      <c r="B187" s="124"/>
      <c r="C187" s="109" t="str">
        <f>IF(B187=0,"",B187*100/(B49+I49))</f>
        <v/>
      </c>
      <c r="D187" s="169"/>
      <c r="E187" s="109" t="str">
        <f>IF(D187=0,"",D187*100/(C49+J49))</f>
        <v/>
      </c>
      <c r="F187" s="169"/>
      <c r="G187" s="109" t="str">
        <f>IF(F187=0,"",F187*100/(D49+K49))</f>
        <v/>
      </c>
      <c r="H187" s="169"/>
      <c r="I187" s="109" t="str">
        <f>IF(H187=0,"",H187*100/(E49+L49))</f>
        <v/>
      </c>
      <c r="J187" s="169"/>
      <c r="K187" s="109" t="str">
        <f>IF(J187=0,"",J187*100/(F49+M49))</f>
        <v/>
      </c>
      <c r="L187" s="169"/>
      <c r="M187" s="109" t="str">
        <f>IF(L187=0,"",L187*100/(G49+N49))</f>
        <v/>
      </c>
      <c r="N187" s="169"/>
      <c r="O187" s="110" t="str">
        <f>IF(N187=0,"",N187*100/(H49+O49))</f>
        <v/>
      </c>
      <c r="Q187" s="171"/>
      <c r="R187" s="171"/>
      <c r="S187" s="171"/>
      <c r="T187" s="171"/>
      <c r="U187" s="171"/>
      <c r="V187" s="171"/>
      <c r="W187" s="171"/>
      <c r="X187" s="171"/>
      <c r="Y187" s="171"/>
    </row>
    <row r="188" spans="1:25" customFormat="1" ht="75" customHeight="1" x14ac:dyDescent="0.25">
      <c r="A188" s="172" t="s">
        <v>148</v>
      </c>
      <c r="B188" s="132"/>
      <c r="C188" s="116" t="str">
        <f>IF(B188=0,"",B188*100/(B49+I49))</f>
        <v/>
      </c>
      <c r="D188" s="173"/>
      <c r="E188" s="116" t="str">
        <f>IF(D188=0,"",D188*100/(C49+J49))</f>
        <v/>
      </c>
      <c r="F188" s="173"/>
      <c r="G188" s="116" t="str">
        <f>IF(F188=0,"",F188*100/(D49+K49))</f>
        <v/>
      </c>
      <c r="H188" s="173"/>
      <c r="I188" s="116" t="str">
        <f>IF(H188=0,"",H188*100/(E49+L49))</f>
        <v/>
      </c>
      <c r="J188" s="173"/>
      <c r="K188" s="116" t="str">
        <f>IF(J188=0,"",J188*100/(F49+M49))</f>
        <v/>
      </c>
      <c r="L188" s="173"/>
      <c r="M188" s="116" t="str">
        <f>IF(L188=0,"",L188*100/(G49+N49))</f>
        <v/>
      </c>
      <c r="N188" s="173"/>
      <c r="O188" s="117" t="str">
        <f>IF(N188=0,"",N188*100/(H49+O49))</f>
        <v/>
      </c>
      <c r="P188" s="174"/>
      <c r="Q188" s="171"/>
      <c r="R188" s="171"/>
      <c r="S188" s="171"/>
      <c r="T188" s="171"/>
      <c r="U188" s="171"/>
      <c r="V188" s="171"/>
      <c r="W188" s="171"/>
      <c r="X188" s="171"/>
      <c r="Y188" s="171"/>
    </row>
    <row r="189" spans="1:25" customFormat="1" x14ac:dyDescent="0.25">
      <c r="A189" s="175"/>
      <c r="B189" s="175"/>
      <c r="C189" s="176"/>
      <c r="D189" s="176"/>
      <c r="E189" s="176"/>
      <c r="F189" s="176"/>
      <c r="G189" s="176"/>
      <c r="H189" s="176"/>
      <c r="I189" s="176"/>
      <c r="J189" s="176"/>
      <c r="K189" s="176"/>
      <c r="L189" s="176"/>
      <c r="M189" s="176"/>
      <c r="N189" s="176"/>
      <c r="O189" s="176"/>
      <c r="P189" s="177"/>
      <c r="Q189" s="177"/>
      <c r="R189" s="177"/>
      <c r="S189" s="177"/>
      <c r="T189" s="177"/>
      <c r="U189" s="177"/>
      <c r="V189" s="177"/>
      <c r="W189" s="177"/>
      <c r="X189" s="177"/>
      <c r="Y189" s="177"/>
    </row>
    <row r="190" spans="1:25" customFormat="1" x14ac:dyDescent="0.25">
      <c r="A190" s="248" t="s">
        <v>128</v>
      </c>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177"/>
      <c r="X190" s="177"/>
      <c r="Y190" s="177"/>
    </row>
    <row r="191" spans="1:25" customFormat="1" x14ac:dyDescent="0.25">
      <c r="A191" s="251" t="s">
        <v>149</v>
      </c>
      <c r="B191" s="248">
        <v>2006</v>
      </c>
      <c r="C191" s="249"/>
      <c r="D191" s="250"/>
      <c r="E191" s="248">
        <v>2007</v>
      </c>
      <c r="F191" s="249"/>
      <c r="G191" s="250"/>
      <c r="H191" s="248">
        <v>2008</v>
      </c>
      <c r="I191" s="249"/>
      <c r="J191" s="250"/>
      <c r="K191" s="248">
        <v>2009</v>
      </c>
      <c r="L191" s="249"/>
      <c r="M191" s="250"/>
      <c r="N191" s="248">
        <v>2010</v>
      </c>
      <c r="O191" s="249"/>
      <c r="P191" s="250"/>
      <c r="Q191" s="248">
        <v>2011</v>
      </c>
      <c r="R191" s="249"/>
      <c r="S191" s="250"/>
      <c r="T191" s="248">
        <v>2012</v>
      </c>
      <c r="U191" s="249"/>
      <c r="V191" s="250"/>
      <c r="W191" s="177"/>
      <c r="X191" s="177"/>
      <c r="Y191" s="177"/>
    </row>
    <row r="192" spans="1:25" customFormat="1" x14ac:dyDescent="0.25">
      <c r="A192" s="252"/>
      <c r="B192" s="159" t="s">
        <v>150</v>
      </c>
      <c r="C192" s="248" t="s">
        <v>151</v>
      </c>
      <c r="D192" s="250"/>
      <c r="E192" s="159" t="s">
        <v>150</v>
      </c>
      <c r="F192" s="248" t="s">
        <v>151</v>
      </c>
      <c r="G192" s="250"/>
      <c r="H192" s="159" t="s">
        <v>150</v>
      </c>
      <c r="I192" s="248" t="s">
        <v>151</v>
      </c>
      <c r="J192" s="250"/>
      <c r="K192" s="159" t="s">
        <v>150</v>
      </c>
      <c r="L192" s="248" t="s">
        <v>151</v>
      </c>
      <c r="M192" s="250"/>
      <c r="N192" s="159" t="s">
        <v>150</v>
      </c>
      <c r="O192" s="248" t="s">
        <v>151</v>
      </c>
      <c r="P192" s="250"/>
      <c r="Q192" s="159" t="s">
        <v>150</v>
      </c>
      <c r="R192" s="248" t="s">
        <v>151</v>
      </c>
      <c r="S192" s="250"/>
      <c r="T192" s="159" t="s">
        <v>150</v>
      </c>
      <c r="U192" s="248" t="s">
        <v>151</v>
      </c>
      <c r="V192" s="250"/>
      <c r="W192" s="177"/>
      <c r="X192" s="177"/>
      <c r="Y192" s="177"/>
    </row>
    <row r="193" spans="1:26" customFormat="1" x14ac:dyDescent="0.25">
      <c r="A193" s="253"/>
      <c r="B193" s="159" t="s">
        <v>87</v>
      </c>
      <c r="C193" s="159" t="s">
        <v>87</v>
      </c>
      <c r="D193" s="159" t="s">
        <v>88</v>
      </c>
      <c r="E193" s="159" t="s">
        <v>87</v>
      </c>
      <c r="F193" s="159" t="s">
        <v>87</v>
      </c>
      <c r="G193" s="159" t="s">
        <v>88</v>
      </c>
      <c r="H193" s="159" t="s">
        <v>87</v>
      </c>
      <c r="I193" s="159" t="s">
        <v>87</v>
      </c>
      <c r="J193" s="159" t="s">
        <v>88</v>
      </c>
      <c r="K193" s="159" t="s">
        <v>87</v>
      </c>
      <c r="L193" s="159" t="s">
        <v>87</v>
      </c>
      <c r="M193" s="159" t="s">
        <v>88</v>
      </c>
      <c r="N193" s="159" t="s">
        <v>87</v>
      </c>
      <c r="O193" s="159" t="s">
        <v>87</v>
      </c>
      <c r="P193" s="159" t="s">
        <v>88</v>
      </c>
      <c r="Q193" s="159" t="s">
        <v>87</v>
      </c>
      <c r="R193" s="159" t="s">
        <v>87</v>
      </c>
      <c r="S193" s="159" t="s">
        <v>88</v>
      </c>
      <c r="T193" s="159" t="s">
        <v>87</v>
      </c>
      <c r="U193" s="159" t="s">
        <v>87</v>
      </c>
      <c r="V193" s="159" t="s">
        <v>88</v>
      </c>
      <c r="W193" s="177"/>
      <c r="X193" s="177"/>
      <c r="Y193" s="177"/>
    </row>
    <row r="194" spans="1:26" customFormat="1" ht="43.8" customHeight="1" x14ac:dyDescent="0.25">
      <c r="A194" s="178" t="s">
        <v>152</v>
      </c>
      <c r="B194" s="104"/>
      <c r="C194" s="162"/>
      <c r="D194" s="161" t="str">
        <f t="shared" ref="D194:D204" si="72">IF(C194=0,"",C194*100/B194)</f>
        <v/>
      </c>
      <c r="E194" s="162"/>
      <c r="F194" s="162"/>
      <c r="G194" s="161" t="str">
        <f>IF(F194=0,"",F194*100/E194)</f>
        <v/>
      </c>
      <c r="H194" s="162"/>
      <c r="I194" s="162"/>
      <c r="J194" s="161" t="str">
        <f>IF(I194=0,"",I194*100/H194)</f>
        <v/>
      </c>
      <c r="K194" s="162"/>
      <c r="L194" s="162"/>
      <c r="M194" s="161" t="str">
        <f>IF(L194=0,"",L194*100/K194)</f>
        <v/>
      </c>
      <c r="N194" s="162"/>
      <c r="O194" s="162"/>
      <c r="P194" s="161" t="str">
        <f t="shared" ref="P194:P204" si="73">IF(O194=0,"",O194*100/N194)</f>
        <v/>
      </c>
      <c r="Q194" s="162"/>
      <c r="R194" s="162"/>
      <c r="S194" s="161" t="str">
        <f t="shared" ref="S194:S204" si="74">IF(R194=0,"",R194*100/Q194)</f>
        <v/>
      </c>
      <c r="T194" s="162"/>
      <c r="U194" s="162"/>
      <c r="V194" s="163" t="str">
        <f t="shared" ref="V194:V204" si="75">IF(U194=0,"",U194*100/T194)</f>
        <v/>
      </c>
      <c r="W194" s="171"/>
      <c r="X194" s="171"/>
      <c r="Y194" s="171"/>
    </row>
    <row r="195" spans="1:26" customFormat="1" ht="27.6" x14ac:dyDescent="0.3">
      <c r="A195" s="85" t="s">
        <v>153</v>
      </c>
      <c r="B195" s="109" t="str">
        <f>IF(C194=0,"",C194)</f>
        <v/>
      </c>
      <c r="C195" s="72"/>
      <c r="D195" s="109" t="str">
        <f t="shared" si="72"/>
        <v/>
      </c>
      <c r="E195" s="109" t="str">
        <f>IF(F194=0,"",F194)</f>
        <v/>
      </c>
      <c r="F195" s="169"/>
      <c r="G195" s="109" t="str">
        <f t="shared" ref="G195:G204" si="76">IF(F195=0,"",F195*100/E195)</f>
        <v/>
      </c>
      <c r="H195" s="109" t="str">
        <f>IF(I194=0,"",I194)</f>
        <v/>
      </c>
      <c r="I195" s="169"/>
      <c r="J195" s="109" t="str">
        <f t="shared" ref="J195:J204" si="77">IF(I195=0,"",I195*100/H195)</f>
        <v/>
      </c>
      <c r="K195" s="109" t="str">
        <f>IF(L194=0,"",L194)</f>
        <v/>
      </c>
      <c r="L195" s="169"/>
      <c r="M195" s="109" t="str">
        <f t="shared" ref="M195:M204" si="78">IF(L195=0,"",L195*100/K195)</f>
        <v/>
      </c>
      <c r="N195" s="109" t="str">
        <f>IF(O194=0,"",O194)</f>
        <v/>
      </c>
      <c r="O195" s="169"/>
      <c r="P195" s="109" t="str">
        <f t="shared" si="73"/>
        <v/>
      </c>
      <c r="Q195" s="109" t="str">
        <f>IF(R194=0,"",R194)</f>
        <v/>
      </c>
      <c r="R195" s="169"/>
      <c r="S195" s="109" t="str">
        <f t="shared" si="74"/>
        <v/>
      </c>
      <c r="T195" s="109" t="str">
        <f>IF(U194=0,"",U194)</f>
        <v/>
      </c>
      <c r="U195" s="169"/>
      <c r="V195" s="110" t="str">
        <f t="shared" si="75"/>
        <v/>
      </c>
      <c r="W195" s="171"/>
      <c r="X195" s="171"/>
      <c r="Y195" s="171"/>
    </row>
    <row r="196" spans="1:26" customFormat="1" ht="42" customHeight="1" x14ac:dyDescent="0.3">
      <c r="A196" s="78" t="s">
        <v>154</v>
      </c>
      <c r="B196" s="125" t="str">
        <f>IF(C194=0,"",C194)</f>
        <v/>
      </c>
      <c r="C196" s="72"/>
      <c r="D196" s="109" t="str">
        <f t="shared" si="72"/>
        <v/>
      </c>
      <c r="E196" s="125" t="str">
        <f>IF(F194=0,"",F194)</f>
        <v/>
      </c>
      <c r="F196" s="169"/>
      <c r="G196" s="109" t="str">
        <f t="shared" si="76"/>
        <v/>
      </c>
      <c r="H196" s="125" t="str">
        <f>IF(I194=0,"",I194)</f>
        <v/>
      </c>
      <c r="I196" s="169"/>
      <c r="J196" s="109" t="str">
        <f t="shared" si="77"/>
        <v/>
      </c>
      <c r="K196" s="125" t="str">
        <f>IF(L194=0,"",L194)</f>
        <v/>
      </c>
      <c r="L196" s="169"/>
      <c r="M196" s="109" t="str">
        <f t="shared" si="78"/>
        <v/>
      </c>
      <c r="N196" s="125" t="str">
        <f>IF(O194=0,"",O194)</f>
        <v/>
      </c>
      <c r="O196" s="169"/>
      <c r="P196" s="109" t="str">
        <f t="shared" si="73"/>
        <v/>
      </c>
      <c r="Q196" s="125" t="str">
        <f>IF(R194=0,"",R194)</f>
        <v/>
      </c>
      <c r="R196" s="169"/>
      <c r="S196" s="109" t="str">
        <f t="shared" si="74"/>
        <v/>
      </c>
      <c r="T196" s="125" t="str">
        <f>IF(U194=0,"",U194)</f>
        <v/>
      </c>
      <c r="U196" s="169"/>
      <c r="V196" s="110" t="str">
        <f t="shared" si="75"/>
        <v/>
      </c>
      <c r="W196" s="171"/>
      <c r="X196" s="171"/>
      <c r="Y196" s="171"/>
      <c r="Z196" s="174"/>
    </row>
    <row r="197" spans="1:26" customFormat="1" ht="57.75" customHeight="1" x14ac:dyDescent="0.3">
      <c r="A197" s="85" t="s">
        <v>155</v>
      </c>
      <c r="B197" s="125" t="str">
        <f>IF(C196=0,"",C196)</f>
        <v/>
      </c>
      <c r="C197" s="72"/>
      <c r="D197" s="109" t="str">
        <f t="shared" si="72"/>
        <v/>
      </c>
      <c r="E197" s="125" t="str">
        <f>IF(F196=0,"",F196)</f>
        <v/>
      </c>
      <c r="F197" s="169"/>
      <c r="G197" s="109" t="str">
        <f t="shared" si="76"/>
        <v/>
      </c>
      <c r="H197" s="125" t="str">
        <f>IF(I196=0,"",I196)</f>
        <v/>
      </c>
      <c r="I197" s="169"/>
      <c r="J197" s="109" t="str">
        <f t="shared" si="77"/>
        <v/>
      </c>
      <c r="K197" s="125" t="str">
        <f>IF(L196=0,"",L196)</f>
        <v/>
      </c>
      <c r="L197" s="169"/>
      <c r="M197" s="109" t="str">
        <f t="shared" si="78"/>
        <v/>
      </c>
      <c r="N197" s="125" t="str">
        <f>IF(O196=0,"",O196)</f>
        <v/>
      </c>
      <c r="O197" s="169"/>
      <c r="P197" s="109" t="str">
        <f t="shared" si="73"/>
        <v/>
      </c>
      <c r="Q197" s="125" t="str">
        <f>IF(R196=0,"",R196)</f>
        <v/>
      </c>
      <c r="R197" s="169"/>
      <c r="S197" s="109" t="str">
        <f t="shared" si="74"/>
        <v/>
      </c>
      <c r="T197" s="125" t="str">
        <f>IF(U196=0,"",U196)</f>
        <v/>
      </c>
      <c r="U197" s="169"/>
      <c r="V197" s="110" t="str">
        <f t="shared" si="75"/>
        <v/>
      </c>
      <c r="W197" s="171"/>
      <c r="X197" s="171"/>
      <c r="Y197" s="171"/>
    </row>
    <row r="198" spans="1:26" customFormat="1" ht="43.2" customHeight="1" x14ac:dyDescent="0.25">
      <c r="A198" s="97" t="s">
        <v>156</v>
      </c>
      <c r="B198" s="104">
        <v>280</v>
      </c>
      <c r="C198" s="162">
        <v>101</v>
      </c>
      <c r="D198" s="109">
        <f t="shared" si="72"/>
        <v>36.071428571428569</v>
      </c>
      <c r="E198" s="162">
        <v>268</v>
      </c>
      <c r="F198" s="162">
        <v>106</v>
      </c>
      <c r="G198" s="109">
        <f>IF(F198=0,"",F198*100/E198)</f>
        <v>39.552238805970148</v>
      </c>
      <c r="H198" s="169">
        <v>264</v>
      </c>
      <c r="I198" s="169">
        <v>96</v>
      </c>
      <c r="J198" s="109">
        <f>IF(I198=0,"",I198*100/H198)</f>
        <v>36.363636363636367</v>
      </c>
      <c r="K198" s="169">
        <v>352</v>
      </c>
      <c r="L198" s="169">
        <v>139</v>
      </c>
      <c r="M198" s="109">
        <f>IF(L198=0,"",L198*100/K198)</f>
        <v>39.488636363636367</v>
      </c>
      <c r="N198" s="169">
        <v>391</v>
      </c>
      <c r="O198" s="169">
        <v>155</v>
      </c>
      <c r="P198" s="109">
        <f t="shared" si="73"/>
        <v>39.641943734015342</v>
      </c>
      <c r="Q198" s="169">
        <v>435</v>
      </c>
      <c r="R198" s="169">
        <v>173</v>
      </c>
      <c r="S198" s="109">
        <f t="shared" si="74"/>
        <v>39.770114942528735</v>
      </c>
      <c r="T198" s="169">
        <v>483</v>
      </c>
      <c r="U198" s="169">
        <v>192</v>
      </c>
      <c r="V198" s="110">
        <f t="shared" si="75"/>
        <v>39.751552795031053</v>
      </c>
      <c r="W198" s="171"/>
      <c r="X198" s="171"/>
      <c r="Z198" s="174"/>
    </row>
    <row r="199" spans="1:26" customFormat="1" ht="43.5" customHeight="1" x14ac:dyDescent="0.3">
      <c r="A199" s="84" t="s">
        <v>157</v>
      </c>
      <c r="B199" s="125">
        <f>IF(C198=0,"",C198)</f>
        <v>101</v>
      </c>
      <c r="C199" s="72">
        <f>[1]Agronegocios!C154+[1]IngAgrónomo!C154+[1]MedicoVeterinarioZoo!C154+[1]IngAmbiental!C154+[1]MecanicoAgricola!C154+'[1]Ing. Alimentos'!C154+[1]Enfermería!C154+[1]EnfermeríaAb!C154+[2]IngMecánica!C154+[2]IngEléctrica!C154+[2]IngComunicaciones!C154+[2]IngMecatrónica!C154+[2]IngSistemas!C154+[2]GestiónEmpresarial!C154+[2]ArtesDigitales!C154+[2]Inglés!C154</f>
        <v>32</v>
      </c>
      <c r="D199" s="109">
        <f t="shared" si="72"/>
        <v>31.683168316831683</v>
      </c>
      <c r="E199" s="125">
        <f>IF(F198=0,"",F198)</f>
        <v>106</v>
      </c>
      <c r="F199" s="72">
        <f>[1]Agronegocios!F154+[1]IngAgrónomo!F154+[1]MedicoVeterinarioZoo!F154+[1]IngAmbiental!F154+[1]MecanicoAgricola!F154+'[1]Ing. Alimentos'!F154+[1]Enfermería!F154+[1]EnfermeríaAb!F154+[2]IngMecánica!F154+[2]IngEléctrica!F154+[2]IngComunicaciones!F154+[2]IngMecatrónica!F154+[2]IngSistemas!F154+[2]GestiónEmpresarial!F154+[2]ArtesDigitales!F154+[2]Inglés!F154</f>
        <v>40</v>
      </c>
      <c r="G199" s="109">
        <f t="shared" si="76"/>
        <v>37.735849056603776</v>
      </c>
      <c r="H199" s="125">
        <f>IF(I198=0,"",I198)</f>
        <v>96</v>
      </c>
      <c r="I199" s="72">
        <f>[1]Agronegocios!I154+[1]IngAgrónomo!I154+[1]MedicoVeterinarioZoo!I154+[1]IngAmbiental!I154+[1]MecanicoAgricola!I154+'[1]Ing. Alimentos'!I154+[1]Enfermería!I154+[1]EnfermeríaAb!I154+[2]IngMecánica!I154+[2]IngEléctrica!I154+[2]IngComunicaciones!I154+[2]IngMecatrónica!I154+[2]IngSistemas!I154+[2]GestiónEmpresarial!I154+[2]ArtesDigitales!I154+[2]Inglés!I154</f>
        <v>57</v>
      </c>
      <c r="J199" s="109">
        <f t="shared" si="77"/>
        <v>59.375</v>
      </c>
      <c r="K199" s="125">
        <f>IF(L198=0,"",L198)</f>
        <v>139</v>
      </c>
      <c r="L199" s="72">
        <f>[1]Agronegocios!L154+[1]IngAgrónomo!L154+[1]MedicoVeterinarioZoo!L154+[1]IngAmbiental!L154+[1]MecanicoAgricola!L154+'[1]Ing. Alimentos'!L154+[1]Enfermería!L154+[1]EnfermeríaAb!L154+[2]IngMecánica!L154+[2]IngEléctrica!L154+[2]IngComunicaciones!L154+[2]IngMecatrónica!L154+[2]IngSistemas!L154+[2]GestiónEmpresarial!L154+[2]ArtesDigitales!L154+[2]Inglés!L154</f>
        <v>103</v>
      </c>
      <c r="M199" s="109">
        <f t="shared" si="78"/>
        <v>74.100719424460436</v>
      </c>
      <c r="N199" s="125">
        <f>IF(O198=0,"",O198)</f>
        <v>155</v>
      </c>
      <c r="O199" s="72">
        <f>[1]Agronegocios!O154+[1]IngAgrónomo!O154+[1]MedicoVeterinarioZoo!O154+[1]IngAmbiental!O154+[1]MecanicoAgricola!O154+'[1]Ing. Alimentos'!O154+[1]Enfermería!O154+[1]EnfermeríaAb!O154+[2]IngMecánica!O154+[2]IngEléctrica!O154+[2]IngComunicaciones!O154+[2]IngMecatrónica!O154+[2]IngSistemas!O154+[2]GestiónEmpresarial!O154+[2]ArtesDigitales!O154+[2]Inglés!O154</f>
        <v>60</v>
      </c>
      <c r="P199" s="109">
        <f t="shared" si="73"/>
        <v>38.70967741935484</v>
      </c>
      <c r="Q199" s="125">
        <f>IF(R198=0,"",R198)</f>
        <v>173</v>
      </c>
      <c r="R199" s="72">
        <f>[1]Agronegocios!R154+[1]IngAgrónomo!R154+[1]MedicoVeterinarioZoo!R154+[1]IngAmbiental!R154+[1]MecanicoAgricola!R154+'[1]Ing. Alimentos'!R154+[1]Enfermería!R154+[1]EnfermeríaAb!R154+[2]IngMecánica!R154+[2]IngEléctrica!R154+[2]IngComunicaciones!R154+[2]IngMecatrónica!R154+[2]IngSistemas!R154+[2]GestiónEmpresarial!R154+[2]ArtesDigitales!R154+[2]Inglés!R154</f>
        <v>70</v>
      </c>
      <c r="S199" s="109">
        <f t="shared" si="74"/>
        <v>40.462427745664741</v>
      </c>
      <c r="T199" s="125">
        <f>IF(U198=0,"",U198)</f>
        <v>192</v>
      </c>
      <c r="U199" s="72">
        <f>[1]Agronegocios!U154+[1]IngAgrónomo!U154+[1]MedicoVeterinarioZoo!U154+[1]IngAmbiental!U154+[1]MecanicoAgricola!U154+'[1]Ing. Alimentos'!U154+[1]Enfermería!U154+[1]EnfermeríaAb!U154+[2]IngMecánica!U154+[2]IngEléctrica!U154+[2]IngComunicaciones!U154+[2]IngMecatrónica!U154+[2]IngSistemas!U154+[2]GestiónEmpresarial!U154+[2]ArtesDigitales!U154+[2]Inglés!U154</f>
        <v>76</v>
      </c>
      <c r="V199" s="110">
        <f t="shared" si="75"/>
        <v>39.583333333333336</v>
      </c>
      <c r="W199" s="171"/>
      <c r="X199" s="171"/>
      <c r="Y199" s="171"/>
    </row>
    <row r="200" spans="1:26" customFormat="1" ht="45.75" customHeight="1" x14ac:dyDescent="0.3">
      <c r="A200" s="78" t="s">
        <v>158</v>
      </c>
      <c r="B200" s="125">
        <f>IF(C198=0,"",C198)</f>
        <v>101</v>
      </c>
      <c r="C200" s="72">
        <v>28</v>
      </c>
      <c r="D200" s="109">
        <f t="shared" si="72"/>
        <v>27.722772277227723</v>
      </c>
      <c r="E200" s="125">
        <f>IF(F198=0,"",F198)</f>
        <v>106</v>
      </c>
      <c r="F200" s="72">
        <v>30</v>
      </c>
      <c r="G200" s="109">
        <f t="shared" si="76"/>
        <v>28.30188679245283</v>
      </c>
      <c r="H200" s="125">
        <f>IF(I198=0,"",I198)</f>
        <v>96</v>
      </c>
      <c r="I200" s="72">
        <v>19</v>
      </c>
      <c r="J200" s="109">
        <f t="shared" si="77"/>
        <v>19.791666666666668</v>
      </c>
      <c r="K200" s="125">
        <f>IF(L198=0,"",L198)</f>
        <v>139</v>
      </c>
      <c r="L200" s="72">
        <v>24</v>
      </c>
      <c r="M200" s="109">
        <f t="shared" si="78"/>
        <v>17.266187050359711</v>
      </c>
      <c r="N200" s="125">
        <f>IF(O198=0,"",O198)</f>
        <v>155</v>
      </c>
      <c r="O200" s="72">
        <v>27</v>
      </c>
      <c r="P200" s="109">
        <f t="shared" si="73"/>
        <v>17.419354838709676</v>
      </c>
      <c r="Q200" s="125">
        <f>IF(R198=0,"",R198)</f>
        <v>173</v>
      </c>
      <c r="R200" s="72">
        <v>38</v>
      </c>
      <c r="S200" s="109">
        <f t="shared" si="74"/>
        <v>21.965317919075144</v>
      </c>
      <c r="T200" s="125">
        <f>IF(U198=0,"",U198)</f>
        <v>192</v>
      </c>
      <c r="U200" s="72">
        <v>53</v>
      </c>
      <c r="V200" s="110">
        <f t="shared" si="75"/>
        <v>27.604166666666668</v>
      </c>
      <c r="W200" s="171"/>
      <c r="X200" s="171"/>
      <c r="Y200" s="171"/>
    </row>
    <row r="201" spans="1:26" customFormat="1" ht="51.75" customHeight="1" x14ac:dyDescent="0.3">
      <c r="A201" s="84" t="s">
        <v>159</v>
      </c>
      <c r="B201" s="125">
        <f>IF(C200=0,"",C200)</f>
        <v>28</v>
      </c>
      <c r="C201" s="72">
        <f>[1]Agronegocios!C155+[1]IngAgrónomo!C155+[1]MedicoVeterinarioZoo!C155+[1]IngAmbiental!C155+[1]MecanicoAgricola!C155+'[1]Ing. Alimentos'!C155+[1]Enfermería!C155+[1]EnfermeríaAb!C155+[2]IngMecánica!C155+[2]IngEléctrica!C155+[2]IngComunicaciones!C155+[2]IngMecatrónica!C155+[2]IngSistemas!C155+[2]GestiónEmpresarial!C155+[2]ArtesDigitales!C155+[2]Inglés!C155</f>
        <v>24</v>
      </c>
      <c r="D201" s="109">
        <f t="shared" si="72"/>
        <v>85.714285714285708</v>
      </c>
      <c r="E201" s="125">
        <f>IF(F200=0,"",F200)</f>
        <v>30</v>
      </c>
      <c r="F201" s="72">
        <f>[1]Agronegocios!F155+[1]IngAgrónomo!F155+[1]MedicoVeterinarioZoo!F155+[1]IngAmbiental!F155+[1]MecanicoAgricola!F155+'[1]Ing. Alimentos'!F155+[1]Enfermería!F155+[1]EnfermeríaAb!F155+[2]IngMecánica!F155+[2]IngEléctrica!F155+[2]IngComunicaciones!F155+[2]IngMecatrónica!F155+[2]IngSistemas!F155+[2]GestiónEmpresarial!F155+[2]ArtesDigitales!F155+[2]Inglés!F155</f>
        <v>18</v>
      </c>
      <c r="G201" s="109">
        <f t="shared" si="76"/>
        <v>60</v>
      </c>
      <c r="H201" s="125">
        <f>IF(I200=0,"",I200)</f>
        <v>19</v>
      </c>
      <c r="I201" s="72">
        <f>[1]Agronegocios!I155+[1]IngAgrónomo!I155+[1]MedicoVeterinarioZoo!I155+[1]IngAmbiental!I155+[1]MecanicoAgricola!I155+'[1]Ing. Alimentos'!I155+[1]Enfermería!I155+[1]EnfermeríaAb!I155+[2]IngMecánica!I155+[2]IngEléctrica!I155+[2]IngComunicaciones!I155+[2]IngMecatrónica!I155+[2]IngSistemas!I155+[2]GestiónEmpresarial!I155+[2]ArtesDigitales!I155+[2]Inglés!I155</f>
        <v>35</v>
      </c>
      <c r="J201" s="109">
        <f t="shared" si="77"/>
        <v>184.21052631578948</v>
      </c>
      <c r="K201" s="125">
        <f>IF(L200=0,"",L200)</f>
        <v>24</v>
      </c>
      <c r="L201" s="72">
        <f>[1]Agronegocios!L155+[1]IngAgrónomo!L155+[1]MedicoVeterinarioZoo!L155+[1]IngAmbiental!L155+[1]MecanicoAgricola!L155+'[1]Ing. Alimentos'!L155+[1]Enfermería!L155+[1]EnfermeríaAb!L155+[2]IngMecánica!L155+[2]IngEléctrica!L155+[2]IngComunicaciones!L155+[2]IngMecatrónica!L155+[2]IngSistemas!L155+[2]GestiónEmpresarial!L155+[2]ArtesDigitales!L155+[2]Inglés!L155</f>
        <v>50</v>
      </c>
      <c r="M201" s="109">
        <f t="shared" si="78"/>
        <v>208.33333333333334</v>
      </c>
      <c r="N201" s="125">
        <f>IF(O200=0,"",O200)</f>
        <v>27</v>
      </c>
      <c r="O201" s="72">
        <f>[1]Agronegocios!O155+[1]IngAgrónomo!O155+[1]MedicoVeterinarioZoo!O155+[1]IngAmbiental!O155+[1]MecanicoAgricola!O155+'[1]Ing. Alimentos'!O155+[1]Enfermería!O155+[1]EnfermeríaAb!O155+[2]IngMecánica!O155+[2]IngEléctrica!O155+[2]IngComunicaciones!O155+[2]IngMecatrónica!O155+[2]IngSistemas!O155+[2]GestiónEmpresarial!O155+[2]ArtesDigitales!O155+[2]Inglés!O155</f>
        <v>50</v>
      </c>
      <c r="P201" s="109">
        <f t="shared" si="73"/>
        <v>185.18518518518519</v>
      </c>
      <c r="Q201" s="125">
        <f>IF(R200=0,"",R200)</f>
        <v>38</v>
      </c>
      <c r="R201" s="72">
        <f>[1]Agronegocios!R155+[1]IngAgrónomo!R155+[1]MedicoVeterinarioZoo!R155+[1]IngAmbiental!R155+[1]MecanicoAgricola!R155+'[1]Ing. Alimentos'!R155+[1]Enfermería!R155+[1]EnfermeríaAb!R155+[2]IngMecánica!R155+[2]IngEléctrica!R155+[2]IngComunicaciones!R155+[2]IngMecatrónica!R155+[2]IngSistemas!R155+[2]GestiónEmpresarial!R155+[2]ArtesDigitales!R155+[2]Inglés!R155</f>
        <v>65</v>
      </c>
      <c r="S201" s="109">
        <f t="shared" si="74"/>
        <v>171.05263157894737</v>
      </c>
      <c r="T201" s="125">
        <f>IF(U200=0,"",U200)</f>
        <v>53</v>
      </c>
      <c r="U201" s="72">
        <f>[1]Agronegocios!U155+[1]IngAgrónomo!U155+[1]MedicoVeterinarioZoo!U155+[1]IngAmbiental!U155+[1]MecanicoAgricola!U155+'[1]Ing. Alimentos'!U155+[1]Enfermería!U155+[1]EnfermeríaAb!U155+[2]IngMecánica!U155+[2]IngEléctrica!U155+[2]IngComunicaciones!U155+[2]IngMecatrónica!U155+[2]IngSistemas!U155+[2]GestiónEmpresarial!U155+[2]ArtesDigitales!U155+[2]Inglés!U155</f>
        <v>76</v>
      </c>
      <c r="V201" s="110">
        <f t="shared" si="75"/>
        <v>143.39622641509433</v>
      </c>
      <c r="W201" s="171"/>
      <c r="X201" s="171"/>
      <c r="Y201" s="171"/>
    </row>
    <row r="202" spans="1:26" customFormat="1" ht="22.5" customHeight="1" x14ac:dyDescent="0.25">
      <c r="A202" s="84" t="s">
        <v>160</v>
      </c>
      <c r="B202" s="124"/>
      <c r="C202" s="169"/>
      <c r="D202" s="109" t="str">
        <f t="shared" si="72"/>
        <v/>
      </c>
      <c r="E202" s="169"/>
      <c r="F202" s="169"/>
      <c r="G202" s="109" t="str">
        <f t="shared" si="76"/>
        <v/>
      </c>
      <c r="H202" s="169"/>
      <c r="I202" s="169"/>
      <c r="J202" s="109" t="str">
        <f t="shared" si="77"/>
        <v/>
      </c>
      <c r="K202" s="169"/>
      <c r="L202" s="169"/>
      <c r="M202" s="109" t="str">
        <f t="shared" si="78"/>
        <v/>
      </c>
      <c r="N202" s="169"/>
      <c r="O202" s="169"/>
      <c r="P202" s="109" t="str">
        <f t="shared" si="73"/>
        <v/>
      </c>
      <c r="Q202" s="169"/>
      <c r="R202" s="169"/>
      <c r="S202" s="109" t="str">
        <f t="shared" si="74"/>
        <v/>
      </c>
      <c r="T202" s="169"/>
      <c r="U202" s="169"/>
      <c r="V202" s="110" t="str">
        <f t="shared" si="75"/>
        <v/>
      </c>
      <c r="W202" s="171"/>
    </row>
    <row r="203" spans="1:26" customFormat="1" ht="41.4" x14ac:dyDescent="0.25">
      <c r="A203" s="84" t="s">
        <v>161</v>
      </c>
      <c r="B203" s="124"/>
      <c r="C203" s="169"/>
      <c r="D203" s="109" t="str">
        <f t="shared" si="72"/>
        <v/>
      </c>
      <c r="E203" s="169"/>
      <c r="F203" s="169"/>
      <c r="G203" s="109" t="str">
        <f t="shared" si="76"/>
        <v/>
      </c>
      <c r="H203" s="169"/>
      <c r="I203" s="169"/>
      <c r="J203" s="109" t="str">
        <f t="shared" si="77"/>
        <v/>
      </c>
      <c r="K203" s="169"/>
      <c r="L203" s="169"/>
      <c r="M203" s="109" t="str">
        <f t="shared" si="78"/>
        <v/>
      </c>
      <c r="N203" s="169"/>
      <c r="O203" s="169"/>
      <c r="P203" s="109" t="str">
        <f t="shared" si="73"/>
        <v/>
      </c>
      <c r="Q203" s="169"/>
      <c r="R203" s="169"/>
      <c r="S203" s="109" t="str">
        <f t="shared" si="74"/>
        <v/>
      </c>
      <c r="T203" s="169"/>
      <c r="U203" s="169"/>
      <c r="V203" s="110" t="str">
        <f t="shared" si="75"/>
        <v/>
      </c>
    </row>
    <row r="204" spans="1:26" customFormat="1" ht="27.6" x14ac:dyDescent="0.25">
      <c r="A204" s="172" t="s">
        <v>162</v>
      </c>
      <c r="B204" s="132"/>
      <c r="C204" s="173"/>
      <c r="D204" s="116" t="str">
        <f t="shared" si="72"/>
        <v/>
      </c>
      <c r="E204" s="173"/>
      <c r="F204" s="173"/>
      <c r="G204" s="116" t="str">
        <f t="shared" si="76"/>
        <v/>
      </c>
      <c r="H204" s="173"/>
      <c r="I204" s="173"/>
      <c r="J204" s="116" t="str">
        <f t="shared" si="77"/>
        <v/>
      </c>
      <c r="K204" s="173"/>
      <c r="L204" s="173"/>
      <c r="M204" s="116" t="str">
        <f t="shared" si="78"/>
        <v/>
      </c>
      <c r="N204" s="173"/>
      <c r="O204" s="173"/>
      <c r="P204" s="116" t="str">
        <f t="shared" si="73"/>
        <v/>
      </c>
      <c r="Q204" s="173"/>
      <c r="R204" s="173"/>
      <c r="S204" s="116" t="str">
        <f t="shared" si="74"/>
        <v/>
      </c>
      <c r="T204" s="173"/>
      <c r="U204" s="173"/>
      <c r="V204" s="117" t="str">
        <f t="shared" si="75"/>
        <v/>
      </c>
    </row>
    <row r="205" spans="1:26" customFormat="1" ht="26.25" customHeight="1" x14ac:dyDescent="0.3">
      <c r="A205" s="240" t="s">
        <v>163</v>
      </c>
      <c r="B205" s="240"/>
      <c r="C205" s="240"/>
      <c r="D205" s="240"/>
      <c r="E205" s="240"/>
      <c r="F205" s="240"/>
      <c r="G205" s="240"/>
      <c r="H205" s="240"/>
      <c r="I205" s="240"/>
      <c r="J205" s="240"/>
      <c r="K205" s="240"/>
      <c r="L205" s="240"/>
      <c r="M205" s="240"/>
      <c r="N205" s="240"/>
      <c r="O205" s="240"/>
      <c r="P205" s="240"/>
      <c r="Q205" s="240"/>
      <c r="R205" s="240"/>
      <c r="S205" s="240"/>
      <c r="T205" s="240"/>
      <c r="U205" s="240"/>
      <c r="V205" s="240"/>
      <c r="W205" s="240"/>
      <c r="X205" s="240"/>
      <c r="Y205" s="240"/>
    </row>
    <row r="206" spans="1:26" customFormat="1" x14ac:dyDescent="0.3">
      <c r="A206" s="241" t="s">
        <v>164</v>
      </c>
      <c r="B206" s="241"/>
      <c r="C206" s="241"/>
      <c r="D206" s="241"/>
      <c r="E206" s="241"/>
      <c r="F206" s="241"/>
      <c r="G206" s="241"/>
      <c r="H206" s="241"/>
      <c r="I206" s="241"/>
      <c r="J206" s="241"/>
      <c r="K206" s="241"/>
      <c r="L206" s="241"/>
      <c r="M206" s="241"/>
      <c r="N206" s="241"/>
      <c r="O206" s="241"/>
      <c r="P206" s="241"/>
      <c r="Q206" s="241"/>
      <c r="R206" s="241"/>
      <c r="S206" s="241"/>
      <c r="T206" s="241"/>
      <c r="U206" s="241"/>
      <c r="V206" s="241"/>
      <c r="W206" s="241"/>
      <c r="X206" s="241"/>
      <c r="Y206" s="241"/>
    </row>
    <row r="207" spans="1:26" customFormat="1" ht="13.8" customHeight="1" x14ac:dyDescent="0.3">
      <c r="A207" s="242" t="s">
        <v>165</v>
      </c>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row>
    <row r="208" spans="1:26" x14ac:dyDescent="0.3">
      <c r="A208" s="243" t="s">
        <v>166</v>
      </c>
      <c r="B208" s="244"/>
      <c r="C208" s="244"/>
      <c r="D208" s="244"/>
      <c r="E208" s="244"/>
      <c r="F208" s="244"/>
      <c r="G208" s="244"/>
      <c r="H208" s="244"/>
      <c r="I208" s="244"/>
      <c r="J208" s="244"/>
      <c r="K208" s="244"/>
      <c r="L208" s="244"/>
      <c r="M208" s="244"/>
      <c r="N208" s="244"/>
      <c r="O208" s="245"/>
    </row>
    <row r="209" spans="1:15" ht="12.75" customHeight="1" x14ac:dyDescent="0.3">
      <c r="A209" s="219" t="s">
        <v>100</v>
      </c>
      <c r="B209" s="246">
        <v>2006</v>
      </c>
      <c r="C209" s="247"/>
      <c r="D209" s="246">
        <v>2007</v>
      </c>
      <c r="E209" s="247"/>
      <c r="F209" s="246">
        <v>2008</v>
      </c>
      <c r="G209" s="247"/>
      <c r="H209" s="246">
        <v>2009</v>
      </c>
      <c r="I209" s="247"/>
      <c r="J209" s="246">
        <v>2010</v>
      </c>
      <c r="K209" s="247"/>
      <c r="L209" s="246">
        <v>2011</v>
      </c>
      <c r="M209" s="247"/>
      <c r="N209" s="246">
        <v>2012</v>
      </c>
      <c r="O209" s="247"/>
    </row>
    <row r="210" spans="1:15" x14ac:dyDescent="0.3">
      <c r="A210" s="220"/>
      <c r="B210" s="179" t="s">
        <v>101</v>
      </c>
      <c r="C210" s="179" t="s">
        <v>88</v>
      </c>
      <c r="D210" s="179" t="s">
        <v>101</v>
      </c>
      <c r="E210" s="179" t="s">
        <v>88</v>
      </c>
      <c r="F210" s="179" t="s">
        <v>101</v>
      </c>
      <c r="G210" s="179" t="s">
        <v>88</v>
      </c>
      <c r="H210" s="179" t="s">
        <v>101</v>
      </c>
      <c r="I210" s="179" t="s">
        <v>88</v>
      </c>
      <c r="J210" s="179" t="s">
        <v>101</v>
      </c>
      <c r="K210" s="179" t="s">
        <v>88</v>
      </c>
      <c r="L210" s="179" t="s">
        <v>101</v>
      </c>
      <c r="M210" s="179" t="s">
        <v>88</v>
      </c>
      <c r="N210" s="179" t="s">
        <v>101</v>
      </c>
      <c r="O210" s="179" t="s">
        <v>88</v>
      </c>
    </row>
    <row r="211" spans="1:15" x14ac:dyDescent="0.3">
      <c r="A211" s="180" t="s">
        <v>167</v>
      </c>
      <c r="B211" s="237">
        <v>26</v>
      </c>
      <c r="C211" s="238"/>
      <c r="D211" s="237">
        <v>27</v>
      </c>
      <c r="E211" s="238"/>
      <c r="F211" s="237">
        <v>27</v>
      </c>
      <c r="G211" s="238"/>
      <c r="H211" s="237">
        <v>28</v>
      </c>
      <c r="I211" s="238"/>
      <c r="J211" s="237">
        <v>28</v>
      </c>
      <c r="K211" s="238"/>
      <c r="L211" s="237"/>
      <c r="M211" s="238"/>
      <c r="N211" s="237"/>
      <c r="O211" s="239"/>
    </row>
    <row r="212" spans="1:15" ht="27.6" x14ac:dyDescent="0.3">
      <c r="A212" s="107" t="s">
        <v>168</v>
      </c>
      <c r="B212" s="181">
        <v>1</v>
      </c>
      <c r="C212" s="109">
        <f>IF(B212=0,"",B212*100/(B212+B213+B214))</f>
        <v>6.25</v>
      </c>
      <c r="D212" s="181">
        <v>5</v>
      </c>
      <c r="E212" s="109">
        <f>IF(D212=0,"",D212*100/(D212+D213+D214))</f>
        <v>29.411764705882351</v>
      </c>
      <c r="F212" s="181">
        <v>5</v>
      </c>
      <c r="G212" s="109">
        <f>IF(F212=0,"",F212*100/(F212+F213+F214))</f>
        <v>29.411764705882351</v>
      </c>
      <c r="H212" s="181">
        <v>5</v>
      </c>
      <c r="I212" s="109">
        <f>IF(H212=0,"",H212*100/(H212+H213+H214))</f>
        <v>27.777777777777779</v>
      </c>
      <c r="J212" s="108">
        <v>6</v>
      </c>
      <c r="K212" s="109">
        <f>IF(J212=0,"",J212*100/(J212+J213+J214))</f>
        <v>31.578947368421051</v>
      </c>
      <c r="L212" s="108">
        <v>6</v>
      </c>
      <c r="M212" s="109">
        <f>IF(L212=0,"",L212*100/(L212+L213+L214))</f>
        <v>31.578947368421051</v>
      </c>
      <c r="N212" s="108">
        <v>7</v>
      </c>
      <c r="O212" s="110">
        <f>IF(N212=0,"",N212*100/(N212+N213+N214))</f>
        <v>36.842105263157897</v>
      </c>
    </row>
    <row r="213" spans="1:15" ht="27.6" x14ac:dyDescent="0.3">
      <c r="A213" s="107" t="s">
        <v>169</v>
      </c>
      <c r="B213" s="181">
        <v>3</v>
      </c>
      <c r="C213" s="109">
        <f>IF(B213=0,"",B213*100/(B212+B213+B214))</f>
        <v>18.75</v>
      </c>
      <c r="D213" s="181">
        <v>3</v>
      </c>
      <c r="E213" s="109">
        <f>IF(D213=0,"",D213*100/(D212+D213+D214))</f>
        <v>17.647058823529413</v>
      </c>
      <c r="F213" s="181">
        <v>3</v>
      </c>
      <c r="G213" s="109">
        <f>IF(F213=0,"",F213*100/(F212+F213+F214))</f>
        <v>17.647058823529413</v>
      </c>
      <c r="H213" s="181">
        <v>3</v>
      </c>
      <c r="I213" s="109">
        <f>IF(H213=0,"",H213*100/(H212+H213+H214))</f>
        <v>16.666666666666668</v>
      </c>
      <c r="J213" s="108">
        <v>2</v>
      </c>
      <c r="K213" s="109">
        <f>IF(J213=0,"",J213*100/(J212+J213+J214))</f>
        <v>10.526315789473685</v>
      </c>
      <c r="L213" s="108">
        <v>2</v>
      </c>
      <c r="M213" s="109">
        <f>IF(L213=0,"",L213*100/(L212+L213+L214))</f>
        <v>10.526315789473685</v>
      </c>
      <c r="N213" s="108">
        <v>4</v>
      </c>
      <c r="O213" s="110">
        <f>IF(N213=0,"",N213*100/(N212+N213+N214))</f>
        <v>21.05263157894737</v>
      </c>
    </row>
    <row r="214" spans="1:15" ht="27.6" x14ac:dyDescent="0.3">
      <c r="A214" s="182" t="s">
        <v>170</v>
      </c>
      <c r="B214" s="31">
        <v>12</v>
      </c>
      <c r="C214" s="116">
        <f>IF(B214=0,"",B214*100/(B212+B213+B214))</f>
        <v>75</v>
      </c>
      <c r="D214" s="31">
        <v>9</v>
      </c>
      <c r="E214" s="116">
        <f>IF(D214=0,"",D214*100/(D212+D213+D214))</f>
        <v>52.941176470588232</v>
      </c>
      <c r="F214" s="31">
        <v>9</v>
      </c>
      <c r="G214" s="116">
        <f>IF(F214=0,"",F214*100/(F212+F213+F214))</f>
        <v>52.941176470588232</v>
      </c>
      <c r="H214" s="31">
        <v>10</v>
      </c>
      <c r="I214" s="116">
        <f>IF(H214=0,"",H214*100/(H212+H213+H214))</f>
        <v>55.555555555555557</v>
      </c>
      <c r="J214" s="115">
        <v>11</v>
      </c>
      <c r="K214" s="116">
        <f>IF(J214=0,"",J214*100/(J212+J213+J214))</f>
        <v>57.89473684210526</v>
      </c>
      <c r="L214" s="115">
        <v>11</v>
      </c>
      <c r="M214" s="116">
        <f>IF(L214=0,"",L214*100/(L212+L213+L214))</f>
        <v>57.89473684210526</v>
      </c>
      <c r="N214" s="115">
        <v>8</v>
      </c>
      <c r="O214" s="117">
        <f>IF(N214=0,"",N214*100/(N212+N213+N214))</f>
        <v>42.10526315789474</v>
      </c>
    </row>
    <row r="217" spans="1:15" x14ac:dyDescent="0.3">
      <c r="A217" s="235"/>
      <c r="B217" s="236">
        <v>2006</v>
      </c>
      <c r="C217" s="236"/>
      <c r="D217" s="236">
        <v>2007</v>
      </c>
      <c r="E217" s="236"/>
      <c r="F217" s="236">
        <v>2008</v>
      </c>
      <c r="G217" s="236"/>
      <c r="H217" s="236">
        <v>2009</v>
      </c>
      <c r="I217" s="236"/>
      <c r="J217" s="236">
        <v>2010</v>
      </c>
      <c r="K217" s="236"/>
      <c r="L217" s="236">
        <v>2011</v>
      </c>
      <c r="M217" s="236"/>
      <c r="N217" s="236">
        <v>2012</v>
      </c>
      <c r="O217" s="236"/>
    </row>
    <row r="218" spans="1:15" x14ac:dyDescent="0.3">
      <c r="A218" s="235"/>
      <c r="B218" s="183" t="s">
        <v>171</v>
      </c>
      <c r="C218" s="183" t="s">
        <v>172</v>
      </c>
      <c r="D218" s="183" t="s">
        <v>171</v>
      </c>
      <c r="E218" s="183" t="s">
        <v>172</v>
      </c>
      <c r="F218" s="183" t="s">
        <v>171</v>
      </c>
      <c r="G218" s="183" t="s">
        <v>172</v>
      </c>
      <c r="H218" s="183" t="s">
        <v>171</v>
      </c>
      <c r="I218" s="183" t="s">
        <v>172</v>
      </c>
      <c r="J218" s="183" t="s">
        <v>171</v>
      </c>
      <c r="K218" s="183" t="s">
        <v>172</v>
      </c>
      <c r="L218" s="183" t="s">
        <v>171</v>
      </c>
      <c r="M218" s="183" t="s">
        <v>172</v>
      </c>
      <c r="N218" s="183" t="s">
        <v>171</v>
      </c>
      <c r="O218" s="183" t="s">
        <v>172</v>
      </c>
    </row>
    <row r="219" spans="1:15" ht="57" customHeight="1" x14ac:dyDescent="0.3">
      <c r="A219" s="172" t="s">
        <v>173</v>
      </c>
      <c r="B219" s="184" t="s">
        <v>21</v>
      </c>
      <c r="C219" s="184" t="s">
        <v>37</v>
      </c>
      <c r="D219" s="184" t="s">
        <v>21</v>
      </c>
      <c r="E219" s="184"/>
      <c r="F219" s="184" t="s">
        <v>21</v>
      </c>
      <c r="G219" s="184"/>
      <c r="H219" s="184" t="s">
        <v>21</v>
      </c>
      <c r="I219" s="184"/>
      <c r="J219" s="184" t="s">
        <v>21</v>
      </c>
      <c r="K219" s="184"/>
      <c r="L219" s="184" t="s">
        <v>21</v>
      </c>
      <c r="M219" s="184"/>
      <c r="N219" s="184" t="s">
        <v>21</v>
      </c>
      <c r="O219" s="185"/>
    </row>
    <row r="220" spans="1:15" x14ac:dyDescent="0.3">
      <c r="A220" s="101" t="s">
        <v>174</v>
      </c>
    </row>
    <row r="223" spans="1:15" x14ac:dyDescent="0.3">
      <c r="A223" s="101" t="s">
        <v>175</v>
      </c>
    </row>
    <row r="224" spans="1:15" x14ac:dyDescent="0.3">
      <c r="A224" s="231" t="s">
        <v>86</v>
      </c>
      <c r="B224" s="186">
        <v>2006</v>
      </c>
      <c r="C224" s="187"/>
      <c r="D224" s="186">
        <v>2007</v>
      </c>
      <c r="E224" s="187"/>
      <c r="F224" s="233">
        <v>2008</v>
      </c>
      <c r="G224" s="234"/>
      <c r="H224" s="233">
        <v>2009</v>
      </c>
      <c r="I224" s="234"/>
      <c r="J224" s="233">
        <v>2010</v>
      </c>
      <c r="K224" s="234"/>
      <c r="L224" s="233">
        <v>2011</v>
      </c>
      <c r="M224" s="234"/>
      <c r="N224" s="233">
        <v>2012</v>
      </c>
      <c r="O224" s="234"/>
    </row>
    <row r="225" spans="1:19" x14ac:dyDescent="0.3">
      <c r="A225" s="232"/>
      <c r="B225" s="188" t="s">
        <v>176</v>
      </c>
      <c r="C225" s="188" t="s">
        <v>177</v>
      </c>
      <c r="D225" s="188" t="s">
        <v>176</v>
      </c>
      <c r="E225" s="188" t="s">
        <v>177</v>
      </c>
      <c r="F225" s="188" t="s">
        <v>176</v>
      </c>
      <c r="G225" s="188" t="s">
        <v>177</v>
      </c>
      <c r="H225" s="188" t="s">
        <v>176</v>
      </c>
      <c r="I225" s="188" t="s">
        <v>177</v>
      </c>
      <c r="J225" s="188" t="s">
        <v>176</v>
      </c>
      <c r="K225" s="188" t="s">
        <v>177</v>
      </c>
      <c r="L225" s="188" t="s">
        <v>176</v>
      </c>
      <c r="M225" s="188" t="s">
        <v>177</v>
      </c>
      <c r="N225" s="188" t="s">
        <v>176</v>
      </c>
      <c r="O225" s="188" t="s">
        <v>177</v>
      </c>
    </row>
    <row r="226" spans="1:19" x14ac:dyDescent="0.3">
      <c r="A226" s="84" t="s">
        <v>178</v>
      </c>
      <c r="B226" s="189">
        <v>236</v>
      </c>
      <c r="C226" s="189">
        <v>46</v>
      </c>
      <c r="D226" s="189">
        <v>307</v>
      </c>
      <c r="E226" s="189">
        <v>36</v>
      </c>
      <c r="F226" s="189">
        <v>352</v>
      </c>
      <c r="G226" s="189">
        <v>24</v>
      </c>
      <c r="H226" s="189">
        <v>405</v>
      </c>
      <c r="I226" s="189">
        <v>60</v>
      </c>
      <c r="J226" s="189">
        <v>500</v>
      </c>
      <c r="K226" s="189">
        <v>50</v>
      </c>
      <c r="L226" s="189">
        <v>580</v>
      </c>
      <c r="M226" s="189">
        <v>40</v>
      </c>
      <c r="N226" s="189">
        <v>660</v>
      </c>
      <c r="O226" s="189">
        <v>40</v>
      </c>
    </row>
    <row r="227" spans="1:19" x14ac:dyDescent="0.3">
      <c r="A227" s="84" t="s">
        <v>179</v>
      </c>
      <c r="B227" s="189">
        <v>147</v>
      </c>
      <c r="C227" s="189">
        <v>11</v>
      </c>
      <c r="D227" s="189">
        <v>157</v>
      </c>
      <c r="E227" s="189">
        <v>13</v>
      </c>
      <c r="F227" s="189">
        <v>169</v>
      </c>
      <c r="G227" s="189">
        <v>7</v>
      </c>
      <c r="H227" s="189">
        <v>184</v>
      </c>
      <c r="I227" s="189">
        <v>4</v>
      </c>
      <c r="J227" s="189">
        <v>200</v>
      </c>
      <c r="K227" s="189">
        <v>5</v>
      </c>
      <c r="L227" s="189">
        <v>225</v>
      </c>
      <c r="M227" s="189">
        <v>5</v>
      </c>
      <c r="N227" s="189">
        <v>250</v>
      </c>
      <c r="O227" s="189">
        <v>5</v>
      </c>
    </row>
    <row r="228" spans="1:19" x14ac:dyDescent="0.3">
      <c r="A228" s="84" t="s">
        <v>180</v>
      </c>
      <c r="B228" s="189">
        <v>82</v>
      </c>
      <c r="C228" s="189">
        <v>12</v>
      </c>
      <c r="D228" s="189">
        <v>91</v>
      </c>
      <c r="E228" s="189">
        <v>16</v>
      </c>
      <c r="F228" s="189">
        <v>88</v>
      </c>
      <c r="G228" s="189">
        <v>23</v>
      </c>
      <c r="H228" s="189">
        <v>111</v>
      </c>
      <c r="I228" s="189">
        <v>21</v>
      </c>
      <c r="J228" s="189">
        <v>135</v>
      </c>
      <c r="K228" s="189">
        <v>20</v>
      </c>
      <c r="L228" s="189">
        <v>165</v>
      </c>
      <c r="M228" s="189">
        <v>15</v>
      </c>
      <c r="N228" s="189">
        <v>180</v>
      </c>
      <c r="O228" s="189">
        <v>18</v>
      </c>
    </row>
    <row r="229" spans="1:19" x14ac:dyDescent="0.3">
      <c r="A229" s="172" t="s">
        <v>181</v>
      </c>
      <c r="B229" s="65">
        <f>SUM(B226:B228)</f>
        <v>465</v>
      </c>
      <c r="C229" s="65">
        <f t="shared" ref="C229:N229" si="79">SUM(C226:C228)</f>
        <v>69</v>
      </c>
      <c r="D229" s="65">
        <f t="shared" si="79"/>
        <v>555</v>
      </c>
      <c r="E229" s="65">
        <f t="shared" si="79"/>
        <v>65</v>
      </c>
      <c r="F229" s="65">
        <f t="shared" si="79"/>
        <v>609</v>
      </c>
      <c r="G229" s="65">
        <f t="shared" si="79"/>
        <v>54</v>
      </c>
      <c r="H229" s="65">
        <f t="shared" si="79"/>
        <v>700</v>
      </c>
      <c r="I229" s="65">
        <f t="shared" si="79"/>
        <v>85</v>
      </c>
      <c r="J229" s="65">
        <f t="shared" si="79"/>
        <v>835</v>
      </c>
      <c r="K229" s="65">
        <f t="shared" si="79"/>
        <v>75</v>
      </c>
      <c r="L229" s="65">
        <f t="shared" si="79"/>
        <v>970</v>
      </c>
      <c r="M229" s="65">
        <f t="shared" si="79"/>
        <v>60</v>
      </c>
      <c r="N229" s="65">
        <f t="shared" si="79"/>
        <v>1090</v>
      </c>
      <c r="O229" s="66">
        <f>SUM(O226:O228)</f>
        <v>63</v>
      </c>
    </row>
    <row r="230" spans="1:19" x14ac:dyDescent="0.3">
      <c r="A230" s="101" t="s">
        <v>61</v>
      </c>
    </row>
    <row r="231" spans="1:19" x14ac:dyDescent="0.3">
      <c r="A231" s="101"/>
    </row>
    <row r="232" spans="1:19" x14ac:dyDescent="0.3">
      <c r="A232" s="101"/>
    </row>
    <row r="233" spans="1:19" customFormat="1" x14ac:dyDescent="0.3">
      <c r="A233" s="226" t="s">
        <v>100</v>
      </c>
      <c r="B233" s="227">
        <v>2009</v>
      </c>
      <c r="C233" s="227"/>
      <c r="D233" s="227">
        <v>2010</v>
      </c>
      <c r="E233" s="227"/>
      <c r="F233" s="227">
        <v>2011</v>
      </c>
      <c r="G233" s="227"/>
      <c r="H233" s="227">
        <v>2012</v>
      </c>
      <c r="I233" s="227"/>
    </row>
    <row r="234" spans="1:19" customFormat="1" ht="13.2" x14ac:dyDescent="0.25">
      <c r="A234" s="226"/>
      <c r="B234" s="190" t="s">
        <v>182</v>
      </c>
      <c r="C234" s="190" t="s">
        <v>88</v>
      </c>
      <c r="D234" s="190" t="s">
        <v>182</v>
      </c>
      <c r="E234" s="190" t="s">
        <v>88</v>
      </c>
      <c r="F234" s="190" t="s">
        <v>182</v>
      </c>
      <c r="G234" s="190" t="s">
        <v>88</v>
      </c>
      <c r="H234" s="190" t="s">
        <v>182</v>
      </c>
      <c r="I234" s="190" t="s">
        <v>88</v>
      </c>
    </row>
    <row r="235" spans="1:19" customFormat="1" x14ac:dyDescent="0.3">
      <c r="A235" s="191" t="s">
        <v>183</v>
      </c>
      <c r="B235" s="192">
        <v>0.14510000000000001</v>
      </c>
      <c r="C235" s="193">
        <f>H226*100/H229</f>
        <v>57.857142857142854</v>
      </c>
      <c r="D235" s="192">
        <v>0.16500000000000001</v>
      </c>
      <c r="E235" s="193">
        <f>J226*100/J229</f>
        <v>59.880239520958085</v>
      </c>
      <c r="F235" s="192">
        <v>0.17399999999999999</v>
      </c>
      <c r="G235" s="193">
        <f>L226*100/L229</f>
        <v>59.793814432989691</v>
      </c>
      <c r="H235" s="192">
        <v>0.19900000000000001</v>
      </c>
      <c r="I235" s="194">
        <f>N226*100/N229</f>
        <v>60.550458715596328</v>
      </c>
    </row>
    <row r="236" spans="1:19" customFormat="1" x14ac:dyDescent="0.3">
      <c r="A236" s="195" t="s">
        <v>184</v>
      </c>
      <c r="B236" s="192">
        <v>0.48</v>
      </c>
      <c r="C236" s="193">
        <f>H227*100/H229</f>
        <v>26.285714285714285</v>
      </c>
      <c r="D236" s="192">
        <v>0.49</v>
      </c>
      <c r="E236" s="193">
        <f>J227*100/J229</f>
        <v>23.952095808383234</v>
      </c>
      <c r="F236" s="192">
        <v>0.49</v>
      </c>
      <c r="G236" s="193">
        <f>L227*100/L229</f>
        <v>23.195876288659793</v>
      </c>
      <c r="H236" s="192">
        <v>0.5</v>
      </c>
      <c r="I236" s="194">
        <f>N227*100/N229</f>
        <v>22.935779816513762</v>
      </c>
    </row>
    <row r="237" spans="1:19" customFormat="1" ht="29.4" customHeight="1" x14ac:dyDescent="0.25">
      <c r="A237" s="196" t="s">
        <v>185</v>
      </c>
      <c r="B237" s="197">
        <v>0.92</v>
      </c>
      <c r="C237" s="216">
        <f>H228*100/H229</f>
        <v>15.857142857142858</v>
      </c>
      <c r="D237" s="197">
        <v>0.93</v>
      </c>
      <c r="E237" s="216">
        <f>J228*100/J229</f>
        <v>16.167664670658684</v>
      </c>
      <c r="F237" s="197">
        <v>0.94</v>
      </c>
      <c r="G237" s="216">
        <f>L228*100/L229</f>
        <v>17.010309278350515</v>
      </c>
      <c r="H237" s="197">
        <v>0.94</v>
      </c>
      <c r="I237" s="217">
        <f>N228*100/N229</f>
        <v>16.513761467889907</v>
      </c>
    </row>
    <row r="238" spans="1:19" x14ac:dyDescent="0.3">
      <c r="A238" s="198"/>
      <c r="B238" s="36"/>
      <c r="C238" s="36"/>
      <c r="D238" s="36"/>
      <c r="E238" s="36"/>
      <c r="F238" s="36"/>
      <c r="G238" s="36"/>
      <c r="H238" s="36"/>
      <c r="I238" s="199"/>
    </row>
    <row r="239" spans="1:19" ht="13.8" customHeight="1" x14ac:dyDescent="0.3">
      <c r="A239" s="228" t="s">
        <v>186</v>
      </c>
      <c r="B239" s="229"/>
      <c r="C239" s="229"/>
      <c r="D239" s="229"/>
      <c r="E239" s="229"/>
      <c r="F239" s="229"/>
      <c r="G239" s="229"/>
      <c r="H239" s="229"/>
      <c r="I239" s="229"/>
      <c r="J239" s="229"/>
      <c r="K239" s="229"/>
      <c r="L239" s="229"/>
      <c r="M239" s="229"/>
      <c r="N239" s="229"/>
      <c r="O239" s="229"/>
      <c r="P239" s="229"/>
      <c r="Q239" s="229"/>
      <c r="R239" s="229"/>
      <c r="S239" s="230"/>
    </row>
    <row r="240" spans="1:19" x14ac:dyDescent="0.3">
      <c r="A240" s="219" t="s">
        <v>187</v>
      </c>
      <c r="B240" s="222">
        <v>2006</v>
      </c>
      <c r="C240" s="222"/>
      <c r="D240" s="222"/>
      <c r="E240" s="222"/>
      <c r="F240" s="222"/>
      <c r="G240" s="222"/>
      <c r="H240" s="222">
        <v>2007</v>
      </c>
      <c r="I240" s="222"/>
      <c r="J240" s="222"/>
      <c r="K240" s="222"/>
      <c r="L240" s="222"/>
      <c r="M240" s="222"/>
      <c r="N240" s="222">
        <v>2008</v>
      </c>
      <c r="O240" s="222"/>
      <c r="P240" s="222"/>
      <c r="Q240" s="222"/>
      <c r="R240" s="222"/>
      <c r="S240" s="222"/>
    </row>
    <row r="241" spans="1:19" ht="67.5" customHeight="1" x14ac:dyDescent="0.3">
      <c r="A241" s="220"/>
      <c r="B241" s="200" t="s">
        <v>11</v>
      </c>
      <c r="C241" s="200" t="s">
        <v>188</v>
      </c>
      <c r="D241" s="200" t="s">
        <v>189</v>
      </c>
      <c r="E241" s="201" t="s">
        <v>190</v>
      </c>
      <c r="F241" s="200" t="s">
        <v>191</v>
      </c>
      <c r="G241" s="200" t="s">
        <v>192</v>
      </c>
      <c r="H241" s="200" t="s">
        <v>11</v>
      </c>
      <c r="I241" s="200" t="s">
        <v>188</v>
      </c>
      <c r="J241" s="200" t="s">
        <v>189</v>
      </c>
      <c r="K241" s="201" t="s">
        <v>193</v>
      </c>
      <c r="L241" s="200" t="s">
        <v>194</v>
      </c>
      <c r="M241" s="200" t="s">
        <v>195</v>
      </c>
      <c r="N241" s="200" t="s">
        <v>11</v>
      </c>
      <c r="O241" s="200" t="s">
        <v>188</v>
      </c>
      <c r="P241" s="200" t="s">
        <v>189</v>
      </c>
      <c r="Q241" s="201" t="s">
        <v>193</v>
      </c>
      <c r="R241" s="200" t="s">
        <v>196</v>
      </c>
      <c r="S241" s="200" t="s">
        <v>197</v>
      </c>
    </row>
    <row r="242" spans="1:19" ht="19.5" customHeight="1" x14ac:dyDescent="0.3">
      <c r="A242" s="221"/>
      <c r="B242" s="202" t="s">
        <v>198</v>
      </c>
      <c r="C242" s="202" t="s">
        <v>199</v>
      </c>
      <c r="D242" s="202" t="s">
        <v>200</v>
      </c>
      <c r="E242" s="202"/>
      <c r="F242" s="203"/>
      <c r="G242" s="202"/>
      <c r="H242" s="202" t="s">
        <v>201</v>
      </c>
      <c r="I242" s="202" t="s">
        <v>202</v>
      </c>
      <c r="J242" s="202" t="s">
        <v>203</v>
      </c>
      <c r="K242" s="202"/>
      <c r="L242" s="203"/>
      <c r="M242" s="202"/>
      <c r="N242" s="202" t="s">
        <v>204</v>
      </c>
      <c r="O242" s="202" t="s">
        <v>205</v>
      </c>
      <c r="P242" s="202" t="s">
        <v>206</v>
      </c>
      <c r="Q242" s="202"/>
      <c r="R242" s="203"/>
      <c r="S242" s="202"/>
    </row>
    <row r="243" spans="1:19" ht="27.75" customHeight="1" x14ac:dyDescent="0.3">
      <c r="A243" s="204" t="s">
        <v>207</v>
      </c>
      <c r="B243" s="205">
        <v>0</v>
      </c>
      <c r="C243" s="205">
        <v>0</v>
      </c>
      <c r="D243" s="205">
        <v>0</v>
      </c>
      <c r="E243" s="205">
        <v>0</v>
      </c>
      <c r="F243" s="63" t="str">
        <f t="shared" ref="F243:F248" si="80">IF(C243=0,"",C243/B243)</f>
        <v/>
      </c>
      <c r="G243" s="63" t="str">
        <f t="shared" ref="G243:G248" si="81">IF(D243=0,"",D243/B243)</f>
        <v/>
      </c>
      <c r="H243" s="205">
        <v>0</v>
      </c>
      <c r="I243" s="205">
        <v>0</v>
      </c>
      <c r="J243" s="205">
        <v>0</v>
      </c>
      <c r="K243" s="205">
        <v>0</v>
      </c>
      <c r="L243" s="63" t="str">
        <f t="shared" ref="L243:L248" si="82">IF(I243=0,"",I243/H243)</f>
        <v/>
      </c>
      <c r="M243" s="63" t="str">
        <f t="shared" ref="M243:M248" si="83">IF(J243=0,"",J243/H243)</f>
        <v/>
      </c>
      <c r="N243" s="205">
        <v>0</v>
      </c>
      <c r="O243" s="205">
        <v>0</v>
      </c>
      <c r="P243" s="205">
        <v>0</v>
      </c>
      <c r="Q243" s="205">
        <v>0</v>
      </c>
      <c r="R243" s="63" t="str">
        <f t="shared" ref="R243:R248" si="84">IF(O243=0,"",O243/N243)</f>
        <v/>
      </c>
      <c r="S243" s="64" t="str">
        <f t="shared" ref="S243:S248" si="85">IF(P243=0,"",P243/N243)</f>
        <v/>
      </c>
    </row>
    <row r="244" spans="1:19" x14ac:dyDescent="0.3">
      <c r="A244" s="146" t="s">
        <v>208</v>
      </c>
      <c r="B244" s="206">
        <v>784</v>
      </c>
      <c r="C244" s="207">
        <v>7317</v>
      </c>
      <c r="D244" s="207">
        <v>13902</v>
      </c>
      <c r="E244" s="208">
        <v>11</v>
      </c>
      <c r="F244" s="209">
        <f t="shared" si="80"/>
        <v>9.3329081632653068</v>
      </c>
      <c r="G244" s="209">
        <f t="shared" si="81"/>
        <v>17.732142857142858</v>
      </c>
      <c r="H244" s="206">
        <v>1010</v>
      </c>
      <c r="I244" s="207">
        <v>7550</v>
      </c>
      <c r="J244" s="207">
        <v>14383</v>
      </c>
      <c r="K244" s="208">
        <v>26</v>
      </c>
      <c r="L244" s="209">
        <f t="shared" si="82"/>
        <v>7.4752475247524757</v>
      </c>
      <c r="M244" s="209">
        <f t="shared" si="83"/>
        <v>14.240594059405941</v>
      </c>
      <c r="N244" s="206">
        <v>1446</v>
      </c>
      <c r="O244" s="207">
        <v>8053</v>
      </c>
      <c r="P244" s="207">
        <v>15173</v>
      </c>
      <c r="Q244" s="208">
        <v>25</v>
      </c>
      <c r="R244" s="209">
        <f t="shared" si="84"/>
        <v>5.569156293222683</v>
      </c>
      <c r="S244" s="210">
        <f t="shared" si="85"/>
        <v>10.493084370677732</v>
      </c>
    </row>
    <row r="245" spans="1:19" x14ac:dyDescent="0.3">
      <c r="A245" s="146" t="s">
        <v>209</v>
      </c>
      <c r="B245" s="206">
        <v>274</v>
      </c>
      <c r="C245" s="207">
        <v>2593</v>
      </c>
      <c r="D245" s="207">
        <v>5095</v>
      </c>
      <c r="E245" s="208">
        <v>3</v>
      </c>
      <c r="F245" s="209">
        <f t="shared" si="80"/>
        <v>9.4635036496350367</v>
      </c>
      <c r="G245" s="209">
        <f t="shared" si="81"/>
        <v>18.594890510948904</v>
      </c>
      <c r="H245" s="206">
        <v>315</v>
      </c>
      <c r="I245" s="207">
        <v>2676</v>
      </c>
      <c r="J245" s="207">
        <v>5220</v>
      </c>
      <c r="K245" s="208">
        <v>5</v>
      </c>
      <c r="L245" s="209">
        <f t="shared" si="82"/>
        <v>8.4952380952380953</v>
      </c>
      <c r="M245" s="209">
        <f t="shared" si="83"/>
        <v>16.571428571428573</v>
      </c>
      <c r="N245" s="206">
        <v>354</v>
      </c>
      <c r="O245" s="207">
        <v>2785</v>
      </c>
      <c r="P245" s="207">
        <v>5405</v>
      </c>
      <c r="Q245" s="208">
        <v>5</v>
      </c>
      <c r="R245" s="209">
        <f t="shared" si="84"/>
        <v>7.8672316384180787</v>
      </c>
      <c r="S245" s="210">
        <f t="shared" si="85"/>
        <v>15.268361581920903</v>
      </c>
    </row>
    <row r="246" spans="1:19" x14ac:dyDescent="0.3">
      <c r="A246" s="146" t="s">
        <v>210</v>
      </c>
      <c r="B246" s="207">
        <v>0</v>
      </c>
      <c r="C246" s="207">
        <v>0</v>
      </c>
      <c r="D246" s="207">
        <v>0</v>
      </c>
      <c r="E246" s="207">
        <v>0</v>
      </c>
      <c r="F246" s="209" t="str">
        <f t="shared" si="80"/>
        <v/>
      </c>
      <c r="G246" s="209" t="str">
        <f t="shared" si="81"/>
        <v/>
      </c>
      <c r="H246" s="207">
        <v>0</v>
      </c>
      <c r="I246" s="207">
        <v>0</v>
      </c>
      <c r="J246" s="207">
        <v>0</v>
      </c>
      <c r="K246" s="207">
        <v>0</v>
      </c>
      <c r="L246" s="209" t="str">
        <f t="shared" si="82"/>
        <v/>
      </c>
      <c r="M246" s="209" t="str">
        <f t="shared" si="83"/>
        <v/>
      </c>
      <c r="N246" s="207">
        <v>0</v>
      </c>
      <c r="O246" s="207">
        <v>0</v>
      </c>
      <c r="P246" s="207">
        <v>0</v>
      </c>
      <c r="Q246" s="207">
        <v>0</v>
      </c>
      <c r="R246" s="209" t="str">
        <f t="shared" si="84"/>
        <v/>
      </c>
      <c r="S246" s="210" t="str">
        <f t="shared" si="85"/>
        <v/>
      </c>
    </row>
    <row r="247" spans="1:19" x14ac:dyDescent="0.3">
      <c r="A247" s="146" t="s">
        <v>211</v>
      </c>
      <c r="B247" s="206">
        <v>391</v>
      </c>
      <c r="C247" s="207">
        <v>4871</v>
      </c>
      <c r="D247" s="207">
        <v>10416</v>
      </c>
      <c r="E247" s="208">
        <v>40</v>
      </c>
      <c r="F247" s="209">
        <f t="shared" si="80"/>
        <v>12.457800511508951</v>
      </c>
      <c r="G247" s="209">
        <f t="shared" si="81"/>
        <v>26.63938618925831</v>
      </c>
      <c r="H247" s="206">
        <v>431</v>
      </c>
      <c r="I247" s="207">
        <v>5095</v>
      </c>
      <c r="J247" s="207">
        <v>10688</v>
      </c>
      <c r="K247" s="208">
        <v>36</v>
      </c>
      <c r="L247" s="209">
        <f t="shared" si="82"/>
        <v>11.821345707656613</v>
      </c>
      <c r="M247" s="209">
        <f t="shared" si="83"/>
        <v>24.798143851508122</v>
      </c>
      <c r="N247" s="206">
        <v>558</v>
      </c>
      <c r="O247" s="207">
        <v>5467</v>
      </c>
      <c r="P247" s="207">
        <v>11109</v>
      </c>
      <c r="Q247" s="208">
        <v>34</v>
      </c>
      <c r="R247" s="209">
        <f t="shared" si="84"/>
        <v>9.7974910394265233</v>
      </c>
      <c r="S247" s="210">
        <f t="shared" si="85"/>
        <v>19.908602150537636</v>
      </c>
    </row>
    <row r="248" spans="1:19" x14ac:dyDescent="0.3">
      <c r="A248" s="154" t="s">
        <v>212</v>
      </c>
      <c r="B248" s="211">
        <v>0</v>
      </c>
      <c r="C248" s="211">
        <v>0</v>
      </c>
      <c r="D248" s="211">
        <v>0</v>
      </c>
      <c r="E248" s="211">
        <v>0</v>
      </c>
      <c r="F248" s="65" t="str">
        <f t="shared" si="80"/>
        <v/>
      </c>
      <c r="G248" s="65" t="str">
        <f t="shared" si="81"/>
        <v/>
      </c>
      <c r="H248" s="211">
        <v>0</v>
      </c>
      <c r="I248" s="211">
        <v>0</v>
      </c>
      <c r="J248" s="211">
        <v>0</v>
      </c>
      <c r="K248" s="211">
        <v>0</v>
      </c>
      <c r="L248" s="65" t="str">
        <f t="shared" si="82"/>
        <v/>
      </c>
      <c r="M248" s="65" t="str">
        <f t="shared" si="83"/>
        <v/>
      </c>
      <c r="N248" s="211">
        <v>0</v>
      </c>
      <c r="O248" s="211">
        <v>0</v>
      </c>
      <c r="P248" s="211">
        <v>0</v>
      </c>
      <c r="Q248" s="211">
        <v>0</v>
      </c>
      <c r="R248" s="65" t="str">
        <f t="shared" si="84"/>
        <v/>
      </c>
      <c r="S248" s="66" t="str">
        <f t="shared" si="85"/>
        <v/>
      </c>
    </row>
    <row r="249" spans="1:19" ht="24" customHeight="1" x14ac:dyDescent="0.3">
      <c r="A249" s="219" t="s">
        <v>187</v>
      </c>
      <c r="B249" s="222">
        <v>2009</v>
      </c>
      <c r="C249" s="222"/>
      <c r="D249" s="222"/>
      <c r="E249" s="222"/>
      <c r="F249" s="222"/>
      <c r="G249" s="222"/>
      <c r="H249" s="222">
        <v>2010</v>
      </c>
      <c r="I249" s="222"/>
      <c r="J249" s="222"/>
      <c r="K249" s="222"/>
      <c r="L249" s="222"/>
      <c r="M249" s="222"/>
      <c r="N249" s="222">
        <v>2011</v>
      </c>
      <c r="O249" s="222"/>
      <c r="P249" s="222"/>
      <c r="Q249" s="222"/>
      <c r="R249" s="222"/>
      <c r="S249" s="222"/>
    </row>
    <row r="250" spans="1:19" ht="78" customHeight="1" x14ac:dyDescent="0.3">
      <c r="A250" s="220"/>
      <c r="B250" s="200" t="s">
        <v>11</v>
      </c>
      <c r="C250" s="200" t="s">
        <v>188</v>
      </c>
      <c r="D250" s="200" t="s">
        <v>189</v>
      </c>
      <c r="E250" s="201" t="s">
        <v>190</v>
      </c>
      <c r="F250" s="200" t="s">
        <v>191</v>
      </c>
      <c r="G250" s="200" t="s">
        <v>192</v>
      </c>
      <c r="H250" s="200" t="s">
        <v>11</v>
      </c>
      <c r="I250" s="200" t="s">
        <v>188</v>
      </c>
      <c r="J250" s="200" t="s">
        <v>189</v>
      </c>
      <c r="K250" s="201" t="s">
        <v>190</v>
      </c>
      <c r="L250" s="200" t="s">
        <v>191</v>
      </c>
      <c r="M250" s="200" t="s">
        <v>192</v>
      </c>
      <c r="N250" s="200" t="s">
        <v>11</v>
      </c>
      <c r="O250" s="200" t="s">
        <v>188</v>
      </c>
      <c r="P250" s="200" t="s">
        <v>189</v>
      </c>
      <c r="Q250" s="201" t="s">
        <v>190</v>
      </c>
      <c r="R250" s="200" t="s">
        <v>191</v>
      </c>
      <c r="S250" s="200" t="s">
        <v>192</v>
      </c>
    </row>
    <row r="251" spans="1:19" ht="24" customHeight="1" x14ac:dyDescent="0.3">
      <c r="A251" s="221"/>
      <c r="B251" s="200" t="s">
        <v>198</v>
      </c>
      <c r="C251" s="200" t="s">
        <v>199</v>
      </c>
      <c r="D251" s="200" t="s">
        <v>200</v>
      </c>
      <c r="E251" s="201"/>
      <c r="F251" s="200"/>
      <c r="G251" s="200"/>
      <c r="H251" s="200" t="s">
        <v>201</v>
      </c>
      <c r="I251" s="200" t="s">
        <v>202</v>
      </c>
      <c r="J251" s="200" t="s">
        <v>203</v>
      </c>
      <c r="K251" s="201"/>
      <c r="L251" s="200"/>
      <c r="M251" s="200"/>
      <c r="N251" s="200" t="s">
        <v>204</v>
      </c>
      <c r="O251" s="200" t="s">
        <v>205</v>
      </c>
      <c r="P251" s="200" t="s">
        <v>206</v>
      </c>
      <c r="Q251" s="201"/>
      <c r="R251" s="200"/>
      <c r="S251" s="200"/>
    </row>
    <row r="252" spans="1:19" ht="33.75" customHeight="1" x14ac:dyDescent="0.3">
      <c r="A252" s="204" t="s">
        <v>207</v>
      </c>
      <c r="B252" s="205">
        <v>0</v>
      </c>
      <c r="C252" s="205">
        <v>0</v>
      </c>
      <c r="D252" s="205">
        <v>0</v>
      </c>
      <c r="E252" s="205">
        <v>0</v>
      </c>
      <c r="F252" s="63" t="str">
        <f t="shared" ref="F252:F257" si="86">IF(C252=0,"",C252/B252)</f>
        <v/>
      </c>
      <c r="G252" s="63" t="str">
        <f t="shared" ref="G252:G257" si="87">IF(D252=0,"",D252/B252)</f>
        <v/>
      </c>
      <c r="H252" s="205">
        <v>0</v>
      </c>
      <c r="I252" s="205">
        <v>0</v>
      </c>
      <c r="J252" s="205">
        <v>0</v>
      </c>
      <c r="K252" s="205">
        <v>0</v>
      </c>
      <c r="L252" s="63" t="str">
        <f t="shared" ref="L252:L257" si="88">IF(I252=0,"",I252/H252)</f>
        <v/>
      </c>
      <c r="M252" s="63" t="str">
        <f t="shared" ref="M252:M257" si="89">IF(J252=0,"",J252/H252)</f>
        <v/>
      </c>
      <c r="N252" s="205">
        <v>0</v>
      </c>
      <c r="O252" s="205">
        <v>0</v>
      </c>
      <c r="P252" s="205">
        <v>0</v>
      </c>
      <c r="Q252" s="205">
        <v>0</v>
      </c>
      <c r="R252" s="63" t="str">
        <f t="shared" ref="R252:R257" si="90">IF(O252=0,"",O252/N252)</f>
        <v/>
      </c>
      <c r="S252" s="64" t="str">
        <f t="shared" ref="S252:S257" si="91">IF(P252=0,"",P252/N252)</f>
        <v/>
      </c>
    </row>
    <row r="253" spans="1:19" x14ac:dyDescent="0.3">
      <c r="A253" s="146" t="s">
        <v>208</v>
      </c>
      <c r="B253" s="206">
        <v>1809</v>
      </c>
      <c r="C253" s="207">
        <v>8900</v>
      </c>
      <c r="D253" s="207">
        <v>16560</v>
      </c>
      <c r="E253" s="208">
        <v>24</v>
      </c>
      <c r="F253" s="209">
        <f t="shared" si="86"/>
        <v>4.9198452183526813</v>
      </c>
      <c r="G253" s="209">
        <f t="shared" si="87"/>
        <v>9.1542288557213922</v>
      </c>
      <c r="H253" s="206">
        <v>1983</v>
      </c>
      <c r="I253" s="206">
        <v>9718</v>
      </c>
      <c r="J253" s="206">
        <v>18243</v>
      </c>
      <c r="K253" s="208">
        <v>24</v>
      </c>
      <c r="L253" s="209">
        <f t="shared" si="88"/>
        <v>4.9006555723651033</v>
      </c>
      <c r="M253" s="209">
        <f t="shared" si="89"/>
        <v>9.1996974281391832</v>
      </c>
      <c r="N253" s="206">
        <v>2439</v>
      </c>
      <c r="O253" s="206">
        <v>13658</v>
      </c>
      <c r="P253" s="206">
        <v>25609</v>
      </c>
      <c r="Q253" s="208">
        <v>24</v>
      </c>
      <c r="R253" s="209">
        <f t="shared" si="90"/>
        <v>5.5998359983599837</v>
      </c>
      <c r="S253" s="210">
        <f t="shared" si="91"/>
        <v>10.49979499794998</v>
      </c>
    </row>
    <row r="254" spans="1:19" x14ac:dyDescent="0.3">
      <c r="A254" s="146" t="s">
        <v>209</v>
      </c>
      <c r="B254" s="206">
        <v>310</v>
      </c>
      <c r="C254" s="207">
        <v>2846</v>
      </c>
      <c r="D254" s="207">
        <v>5502</v>
      </c>
      <c r="E254" s="208">
        <v>7</v>
      </c>
      <c r="F254" s="209">
        <f t="shared" si="86"/>
        <v>9.1806451612903217</v>
      </c>
      <c r="G254" s="209">
        <f t="shared" si="87"/>
        <v>17.748387096774195</v>
      </c>
      <c r="H254" s="206">
        <v>401</v>
      </c>
      <c r="I254" s="206">
        <v>3689</v>
      </c>
      <c r="J254" s="206">
        <v>7098</v>
      </c>
      <c r="K254" s="208">
        <v>7</v>
      </c>
      <c r="L254" s="209">
        <f t="shared" si="88"/>
        <v>9.199501246882793</v>
      </c>
      <c r="M254" s="209">
        <f t="shared" si="89"/>
        <v>17.700748129675812</v>
      </c>
      <c r="N254" s="206">
        <v>506</v>
      </c>
      <c r="O254" s="206">
        <v>4807</v>
      </c>
      <c r="P254" s="206">
        <v>9412</v>
      </c>
      <c r="Q254" s="208">
        <v>7</v>
      </c>
      <c r="R254" s="209">
        <f t="shared" si="90"/>
        <v>9.5</v>
      </c>
      <c r="S254" s="210">
        <f t="shared" si="91"/>
        <v>18.600790513833992</v>
      </c>
    </row>
    <row r="255" spans="1:19" x14ac:dyDescent="0.3">
      <c r="A255" s="146" t="s">
        <v>210</v>
      </c>
      <c r="B255" s="207">
        <v>0</v>
      </c>
      <c r="C255" s="207">
        <v>0</v>
      </c>
      <c r="D255" s="207">
        <v>0</v>
      </c>
      <c r="E255" s="207">
        <v>0</v>
      </c>
      <c r="F255" s="209" t="str">
        <f t="shared" si="86"/>
        <v/>
      </c>
      <c r="G255" s="209" t="str">
        <f t="shared" si="87"/>
        <v/>
      </c>
      <c r="H255" s="206">
        <v>0</v>
      </c>
      <c r="I255" s="206">
        <v>0</v>
      </c>
      <c r="J255" s="206">
        <v>0</v>
      </c>
      <c r="K255" s="207">
        <v>0</v>
      </c>
      <c r="L255" s="209" t="str">
        <f t="shared" si="88"/>
        <v/>
      </c>
      <c r="M255" s="209" t="str">
        <f t="shared" si="89"/>
        <v/>
      </c>
      <c r="N255" s="206">
        <v>0</v>
      </c>
      <c r="O255" s="206">
        <v>0</v>
      </c>
      <c r="P255" s="206">
        <v>0</v>
      </c>
      <c r="Q255" s="207">
        <v>0</v>
      </c>
      <c r="R255" s="209" t="str">
        <f t="shared" si="90"/>
        <v/>
      </c>
      <c r="S255" s="210" t="str">
        <f t="shared" si="91"/>
        <v/>
      </c>
    </row>
    <row r="256" spans="1:19" x14ac:dyDescent="0.3">
      <c r="A256" s="146" t="s">
        <v>211</v>
      </c>
      <c r="B256" s="206">
        <v>672</v>
      </c>
      <c r="C256" s="207">
        <v>5668</v>
      </c>
      <c r="D256" s="207">
        <v>11591</v>
      </c>
      <c r="E256" s="208">
        <v>33</v>
      </c>
      <c r="F256" s="209">
        <f t="shared" si="86"/>
        <v>8.4345238095238102</v>
      </c>
      <c r="G256" s="209">
        <f t="shared" si="87"/>
        <v>17.248511904761905</v>
      </c>
      <c r="H256" s="206">
        <v>762</v>
      </c>
      <c r="I256" s="206">
        <v>6400</v>
      </c>
      <c r="J256" s="206">
        <v>13106</v>
      </c>
      <c r="K256" s="208">
        <v>33</v>
      </c>
      <c r="L256" s="209">
        <f t="shared" si="88"/>
        <v>8.3989501312335957</v>
      </c>
      <c r="M256" s="209">
        <f t="shared" si="89"/>
        <v>17.199475065616799</v>
      </c>
      <c r="N256" s="206">
        <v>859</v>
      </c>
      <c r="O256" s="206">
        <v>8418</v>
      </c>
      <c r="P256" s="206">
        <v>17094</v>
      </c>
      <c r="Q256" s="208">
        <v>33</v>
      </c>
      <c r="R256" s="209">
        <f t="shared" si="90"/>
        <v>9.7997671711292202</v>
      </c>
      <c r="S256" s="210">
        <f t="shared" si="91"/>
        <v>19.899883585564609</v>
      </c>
    </row>
    <row r="257" spans="1:19" x14ac:dyDescent="0.3">
      <c r="A257" s="154" t="s">
        <v>212</v>
      </c>
      <c r="B257" s="211">
        <v>0</v>
      </c>
      <c r="C257" s="211">
        <v>0</v>
      </c>
      <c r="D257" s="211">
        <v>0</v>
      </c>
      <c r="E257" s="211">
        <v>0</v>
      </c>
      <c r="F257" s="65" t="str">
        <f t="shared" si="86"/>
        <v/>
      </c>
      <c r="G257" s="65" t="str">
        <f t="shared" si="87"/>
        <v/>
      </c>
      <c r="H257" s="211">
        <v>0</v>
      </c>
      <c r="I257" s="211">
        <v>0</v>
      </c>
      <c r="J257" s="211">
        <v>0</v>
      </c>
      <c r="K257" s="211">
        <v>0</v>
      </c>
      <c r="L257" s="65" t="str">
        <f t="shared" si="88"/>
        <v/>
      </c>
      <c r="M257" s="65" t="str">
        <f t="shared" si="89"/>
        <v/>
      </c>
      <c r="N257" s="211">
        <v>0</v>
      </c>
      <c r="O257" s="211">
        <v>0</v>
      </c>
      <c r="P257" s="211">
        <v>0</v>
      </c>
      <c r="Q257" s="211">
        <v>0</v>
      </c>
      <c r="R257" s="65" t="str">
        <f t="shared" si="90"/>
        <v/>
      </c>
      <c r="S257" s="66" t="str">
        <f t="shared" si="91"/>
        <v/>
      </c>
    </row>
    <row r="258" spans="1:19" x14ac:dyDescent="0.3">
      <c r="A258" s="219" t="s">
        <v>187</v>
      </c>
      <c r="B258" s="222">
        <v>2012</v>
      </c>
      <c r="C258" s="222"/>
      <c r="D258" s="222"/>
      <c r="E258" s="222"/>
      <c r="F258" s="222"/>
      <c r="G258" s="222"/>
    </row>
    <row r="259" spans="1:19" ht="68.25" customHeight="1" x14ac:dyDescent="0.3">
      <c r="A259" s="220"/>
      <c r="B259" s="200" t="s">
        <v>11</v>
      </c>
      <c r="C259" s="200" t="s">
        <v>188</v>
      </c>
      <c r="D259" s="200" t="s">
        <v>189</v>
      </c>
      <c r="E259" s="201" t="s">
        <v>190</v>
      </c>
      <c r="F259" s="200" t="s">
        <v>191</v>
      </c>
      <c r="G259" s="200" t="s">
        <v>192</v>
      </c>
    </row>
    <row r="260" spans="1:19" ht="19.5" customHeight="1" x14ac:dyDescent="0.3">
      <c r="A260" s="221"/>
      <c r="B260" s="200" t="s">
        <v>198</v>
      </c>
      <c r="C260" s="200" t="s">
        <v>199</v>
      </c>
      <c r="D260" s="200" t="s">
        <v>200</v>
      </c>
      <c r="E260" s="201"/>
      <c r="F260" s="200"/>
      <c r="G260" s="200"/>
    </row>
    <row r="261" spans="1:19" ht="27" customHeight="1" x14ac:dyDescent="0.3">
      <c r="A261" s="204" t="s">
        <v>207</v>
      </c>
      <c r="B261" s="205">
        <v>0</v>
      </c>
      <c r="C261" s="205">
        <v>0</v>
      </c>
      <c r="D261" s="205">
        <v>0</v>
      </c>
      <c r="E261" s="205">
        <v>0</v>
      </c>
      <c r="F261" s="63" t="str">
        <f t="shared" ref="F261:F266" si="92">IF(C261=0,"",C261/B261)</f>
        <v/>
      </c>
      <c r="G261" s="64" t="str">
        <f t="shared" ref="G261:G266" si="93">IF(D261=0,"",D261/B261)</f>
        <v/>
      </c>
    </row>
    <row r="262" spans="1:19" x14ac:dyDescent="0.3">
      <c r="A262" s="146" t="s">
        <v>208</v>
      </c>
      <c r="B262" s="206">
        <v>3001</v>
      </c>
      <c r="C262" s="206">
        <v>22507</v>
      </c>
      <c r="D262" s="206">
        <v>42314</v>
      </c>
      <c r="E262" s="208">
        <v>24</v>
      </c>
      <c r="F262" s="209">
        <f t="shared" si="92"/>
        <v>7.4998333888703765</v>
      </c>
      <c r="G262" s="210">
        <f t="shared" si="93"/>
        <v>14.099966677774075</v>
      </c>
    </row>
    <row r="263" spans="1:19" x14ac:dyDescent="0.3">
      <c r="A263" s="146" t="s">
        <v>209</v>
      </c>
      <c r="B263" s="206">
        <v>661</v>
      </c>
      <c r="C263" s="206">
        <v>6610</v>
      </c>
      <c r="D263" s="206">
        <v>14938</v>
      </c>
      <c r="E263" s="208">
        <v>7</v>
      </c>
      <c r="F263" s="209">
        <f t="shared" si="92"/>
        <v>10</v>
      </c>
      <c r="G263" s="210">
        <f t="shared" si="93"/>
        <v>22.599092284417548</v>
      </c>
    </row>
    <row r="264" spans="1:19" x14ac:dyDescent="0.3">
      <c r="A264" s="146" t="s">
        <v>210</v>
      </c>
      <c r="B264" s="206">
        <v>0</v>
      </c>
      <c r="C264" s="206">
        <v>0</v>
      </c>
      <c r="D264" s="206">
        <v>0</v>
      </c>
      <c r="E264" s="207">
        <v>0</v>
      </c>
      <c r="F264" s="209" t="str">
        <f t="shared" si="92"/>
        <v/>
      </c>
      <c r="G264" s="210" t="str">
        <f t="shared" si="93"/>
        <v/>
      </c>
    </row>
    <row r="265" spans="1:19" x14ac:dyDescent="0.3">
      <c r="A265" s="146" t="s">
        <v>211</v>
      </c>
      <c r="B265" s="206">
        <v>947</v>
      </c>
      <c r="C265" s="206">
        <v>11174</v>
      </c>
      <c r="D265" s="206">
        <v>21402</v>
      </c>
      <c r="E265" s="208">
        <v>33</v>
      </c>
      <c r="F265" s="209">
        <f t="shared" si="92"/>
        <v>11.799366420274552</v>
      </c>
      <c r="G265" s="210">
        <f t="shared" si="93"/>
        <v>22.599788806758184</v>
      </c>
    </row>
    <row r="266" spans="1:19" x14ac:dyDescent="0.3">
      <c r="A266" s="154" t="s">
        <v>212</v>
      </c>
      <c r="B266" s="211">
        <v>0</v>
      </c>
      <c r="C266" s="211">
        <v>0</v>
      </c>
      <c r="D266" s="211">
        <v>0</v>
      </c>
      <c r="E266" s="211">
        <v>0</v>
      </c>
      <c r="F266" s="65" t="str">
        <f t="shared" si="92"/>
        <v/>
      </c>
      <c r="G266" s="66" t="str">
        <f t="shared" si="93"/>
        <v/>
      </c>
    </row>
    <row r="267" spans="1:19" x14ac:dyDescent="0.3">
      <c r="A267" s="101" t="s">
        <v>61</v>
      </c>
    </row>
    <row r="269" spans="1:19" x14ac:dyDescent="0.3">
      <c r="A269" s="223" t="s">
        <v>213</v>
      </c>
      <c r="B269" s="224"/>
      <c r="C269" s="224"/>
      <c r="D269" s="224"/>
      <c r="E269" s="224"/>
      <c r="F269" s="224"/>
      <c r="G269" s="224"/>
      <c r="H269" s="224"/>
      <c r="I269" s="224"/>
      <c r="J269" s="224"/>
      <c r="K269" s="224"/>
      <c r="L269" s="224"/>
      <c r="M269" s="224"/>
      <c r="N269" s="224"/>
      <c r="O269" s="225"/>
    </row>
    <row r="270" spans="1:19" x14ac:dyDescent="0.3">
      <c r="A270" s="218" t="s">
        <v>100</v>
      </c>
      <c r="B270" s="218">
        <v>2006</v>
      </c>
      <c r="C270" s="218"/>
      <c r="D270" s="218">
        <v>2007</v>
      </c>
      <c r="E270" s="218"/>
      <c r="F270" s="218">
        <v>2008</v>
      </c>
      <c r="G270" s="218"/>
      <c r="H270" s="218">
        <v>2009</v>
      </c>
      <c r="I270" s="218"/>
      <c r="J270" s="218">
        <v>2010</v>
      </c>
      <c r="K270" s="218"/>
      <c r="L270" s="218">
        <v>2011</v>
      </c>
      <c r="M270" s="218"/>
      <c r="N270" s="218">
        <v>2012</v>
      </c>
      <c r="O270" s="218"/>
    </row>
    <row r="271" spans="1:19" x14ac:dyDescent="0.3">
      <c r="A271" s="218"/>
      <c r="B271" s="212" t="s">
        <v>101</v>
      </c>
      <c r="C271" s="212" t="s">
        <v>88</v>
      </c>
      <c r="D271" s="212" t="s">
        <v>101</v>
      </c>
      <c r="E271" s="212" t="s">
        <v>88</v>
      </c>
      <c r="F271" s="212" t="s">
        <v>101</v>
      </c>
      <c r="G271" s="212" t="s">
        <v>88</v>
      </c>
      <c r="H271" s="212" t="s">
        <v>101</v>
      </c>
      <c r="I271" s="212" t="s">
        <v>88</v>
      </c>
      <c r="J271" s="212" t="s">
        <v>101</v>
      </c>
      <c r="K271" s="212" t="s">
        <v>88</v>
      </c>
      <c r="L271" s="212" t="s">
        <v>101</v>
      </c>
      <c r="M271" s="212" t="s">
        <v>88</v>
      </c>
      <c r="N271" s="212" t="s">
        <v>101</v>
      </c>
      <c r="O271" s="212" t="s">
        <v>88</v>
      </c>
    </row>
    <row r="272" spans="1:19" ht="39.75" customHeight="1" x14ac:dyDescent="0.3">
      <c r="A272" s="213" t="s">
        <v>214</v>
      </c>
      <c r="B272" s="214">
        <v>120</v>
      </c>
      <c r="C272" s="215">
        <f>IF(B272=0,"",B272*100/D86)</f>
        <v>100</v>
      </c>
      <c r="D272" s="214">
        <v>122</v>
      </c>
      <c r="E272" s="215">
        <f>IF(D272=0,"",D272*100/G86)</f>
        <v>100</v>
      </c>
      <c r="F272" s="214">
        <v>125</v>
      </c>
      <c r="G272" s="215">
        <f>IF(F272=0,"",F272*100/J86)</f>
        <v>100</v>
      </c>
      <c r="H272" s="214">
        <v>96</v>
      </c>
      <c r="I272" s="215">
        <f>IF(H272=0,"",H272*100/M86)</f>
        <v>76.8</v>
      </c>
      <c r="J272" s="214">
        <v>134</v>
      </c>
      <c r="K272" s="215">
        <f>IF(J272=0,"",J272*100/P86)</f>
        <v>93.706293706293707</v>
      </c>
      <c r="L272" s="214">
        <v>143</v>
      </c>
      <c r="M272" s="215">
        <f>IF(L272=0,"",L272*100/S86)</f>
        <v>94.078947368421055</v>
      </c>
      <c r="N272" s="214">
        <v>158</v>
      </c>
      <c r="O272" s="215">
        <f>IF(N272=0,"",N272*100/V86)</f>
        <v>94.610778443113773</v>
      </c>
    </row>
  </sheetData>
  <mergeCells count="179">
    <mergeCell ref="B3:P3"/>
    <mergeCell ref="A9:N9"/>
    <mergeCell ref="A10:N10"/>
    <mergeCell ref="A11:N11"/>
    <mergeCell ref="A12:N12"/>
    <mergeCell ref="A13:N13"/>
    <mergeCell ref="A21:A22"/>
    <mergeCell ref="B21:G21"/>
    <mergeCell ref="H21:M21"/>
    <mergeCell ref="N21:S21"/>
    <mergeCell ref="B47:H47"/>
    <mergeCell ref="I47:O47"/>
    <mergeCell ref="P47:V47"/>
    <mergeCell ref="A14:N14"/>
    <mergeCell ref="A15:N15"/>
    <mergeCell ref="A16:N16"/>
    <mergeCell ref="A17:N17"/>
    <mergeCell ref="A18:N18"/>
    <mergeCell ref="A20:S20"/>
    <mergeCell ref="A64:V64"/>
    <mergeCell ref="B65:H65"/>
    <mergeCell ref="I65:O65"/>
    <mergeCell ref="P65:V65"/>
    <mergeCell ref="A70:V70"/>
    <mergeCell ref="B71:H71"/>
    <mergeCell ref="I71:O71"/>
    <mergeCell ref="P71:V71"/>
    <mergeCell ref="A52:V52"/>
    <mergeCell ref="B53:H53"/>
    <mergeCell ref="I53:O53"/>
    <mergeCell ref="P53:V53"/>
    <mergeCell ref="A58:V58"/>
    <mergeCell ref="B59:H59"/>
    <mergeCell ref="I59:O59"/>
    <mergeCell ref="P59:V59"/>
    <mergeCell ref="A76:V76"/>
    <mergeCell ref="B77:H77"/>
    <mergeCell ref="I77:O77"/>
    <mergeCell ref="P77:V77"/>
    <mergeCell ref="A83:V83"/>
    <mergeCell ref="A84:A85"/>
    <mergeCell ref="B84:D84"/>
    <mergeCell ref="E84:G84"/>
    <mergeCell ref="H84:J84"/>
    <mergeCell ref="K84:M84"/>
    <mergeCell ref="N84:P84"/>
    <mergeCell ref="Q84:S84"/>
    <mergeCell ref="T84:V84"/>
    <mergeCell ref="A90:V90"/>
    <mergeCell ref="A92:A93"/>
    <mergeCell ref="B92:D92"/>
    <mergeCell ref="E92:G92"/>
    <mergeCell ref="H92:J92"/>
    <mergeCell ref="K92:M92"/>
    <mergeCell ref="N92:P92"/>
    <mergeCell ref="Q92:S92"/>
    <mergeCell ref="T92:V92"/>
    <mergeCell ref="A105:A106"/>
    <mergeCell ref="B105:D105"/>
    <mergeCell ref="E105:G105"/>
    <mergeCell ref="H105:J105"/>
    <mergeCell ref="K105:M105"/>
    <mergeCell ref="N105:P105"/>
    <mergeCell ref="Q105:S105"/>
    <mergeCell ref="T105:V105"/>
    <mergeCell ref="A119:O119"/>
    <mergeCell ref="A120:A121"/>
    <mergeCell ref="B120:C120"/>
    <mergeCell ref="D120:E120"/>
    <mergeCell ref="F120:G120"/>
    <mergeCell ref="H120:I120"/>
    <mergeCell ref="J120:K120"/>
    <mergeCell ref="L120:M120"/>
    <mergeCell ref="N120:O120"/>
    <mergeCell ref="A133:O133"/>
    <mergeCell ref="A134:A135"/>
    <mergeCell ref="B134:C134"/>
    <mergeCell ref="D134:E134"/>
    <mergeCell ref="F134:G134"/>
    <mergeCell ref="H134:I134"/>
    <mergeCell ref="J134:K134"/>
    <mergeCell ref="L134:M134"/>
    <mergeCell ref="N134:O134"/>
    <mergeCell ref="A140:Y140"/>
    <mergeCell ref="A141:Y141"/>
    <mergeCell ref="A144:O144"/>
    <mergeCell ref="A145:A146"/>
    <mergeCell ref="B145:C145"/>
    <mergeCell ref="D145:E145"/>
    <mergeCell ref="F145:G145"/>
    <mergeCell ref="H145:I145"/>
    <mergeCell ref="J145:K145"/>
    <mergeCell ref="L145:M145"/>
    <mergeCell ref="N145:O145"/>
    <mergeCell ref="P161:V161"/>
    <mergeCell ref="A164:V164"/>
    <mergeCell ref="A167:O167"/>
    <mergeCell ref="A168:A169"/>
    <mergeCell ref="B168:C168"/>
    <mergeCell ref="D168:E168"/>
    <mergeCell ref="F168:G168"/>
    <mergeCell ref="H168:I168"/>
    <mergeCell ref="J168:K168"/>
    <mergeCell ref="T191:V191"/>
    <mergeCell ref="C192:D192"/>
    <mergeCell ref="F192:G192"/>
    <mergeCell ref="I192:J192"/>
    <mergeCell ref="L192:M192"/>
    <mergeCell ref="O192:P192"/>
    <mergeCell ref="R192:S192"/>
    <mergeCell ref="U192:V192"/>
    <mergeCell ref="L168:M168"/>
    <mergeCell ref="N168:O168"/>
    <mergeCell ref="A190:V190"/>
    <mergeCell ref="A191:A193"/>
    <mergeCell ref="B191:D191"/>
    <mergeCell ref="E191:G191"/>
    <mergeCell ref="H191:J191"/>
    <mergeCell ref="K191:M191"/>
    <mergeCell ref="N191:P191"/>
    <mergeCell ref="Q191:S191"/>
    <mergeCell ref="A205:Y205"/>
    <mergeCell ref="A206:Y206"/>
    <mergeCell ref="A207:Y207"/>
    <mergeCell ref="A208:O208"/>
    <mergeCell ref="A209:A210"/>
    <mergeCell ref="B209:C209"/>
    <mergeCell ref="D209:E209"/>
    <mergeCell ref="F209:G209"/>
    <mergeCell ref="H209:I209"/>
    <mergeCell ref="J209:K209"/>
    <mergeCell ref="L209:M209"/>
    <mergeCell ref="N209:O209"/>
    <mergeCell ref="B211:C211"/>
    <mergeCell ref="D211:E211"/>
    <mergeCell ref="F211:G211"/>
    <mergeCell ref="H211:I211"/>
    <mergeCell ref="J211:K211"/>
    <mergeCell ref="L211:M211"/>
    <mergeCell ref="N211:O211"/>
    <mergeCell ref="L217:M217"/>
    <mergeCell ref="N217:O217"/>
    <mergeCell ref="A224:A225"/>
    <mergeCell ref="F224:G224"/>
    <mergeCell ref="H224:I224"/>
    <mergeCell ref="J224:K224"/>
    <mergeCell ref="L224:M224"/>
    <mergeCell ref="N224:O224"/>
    <mergeCell ref="A217:A218"/>
    <mergeCell ref="B217:C217"/>
    <mergeCell ref="D217:E217"/>
    <mergeCell ref="F217:G217"/>
    <mergeCell ref="H217:I217"/>
    <mergeCell ref="J217:K217"/>
    <mergeCell ref="A240:A242"/>
    <mergeCell ref="B240:G240"/>
    <mergeCell ref="H240:M240"/>
    <mergeCell ref="N240:S240"/>
    <mergeCell ref="A249:A251"/>
    <mergeCell ref="B249:G249"/>
    <mergeCell ref="H249:M249"/>
    <mergeCell ref="N249:S249"/>
    <mergeCell ref="A233:A234"/>
    <mergeCell ref="B233:C233"/>
    <mergeCell ref="D233:E233"/>
    <mergeCell ref="F233:G233"/>
    <mergeCell ref="H233:I233"/>
    <mergeCell ref="A239:S239"/>
    <mergeCell ref="N270:O270"/>
    <mergeCell ref="A258:A260"/>
    <mergeCell ref="B258:G258"/>
    <mergeCell ref="A269:O269"/>
    <mergeCell ref="A270:A271"/>
    <mergeCell ref="B270:C270"/>
    <mergeCell ref="D270:E270"/>
    <mergeCell ref="F270:G270"/>
    <mergeCell ref="H270:I270"/>
    <mergeCell ref="J270:K270"/>
    <mergeCell ref="L270:M270"/>
  </mergeCells>
  <dataValidations count="8">
    <dataValidation type="custom" showInputMessage="1" showErrorMessage="1" errorTitle="Validar" error="Esta celda contiene un valor calculado, por lo que no puede ser modificado." sqref="B73">
      <formula1>SUM(B49,B61)</formula1>
    </dataValidation>
    <dataValidation type="whole" showInputMessage="1" showErrorMessage="1" errorTitle="Validar" error="Se debe declarar valores numéricos que estén en el rango de 0 a 99999999" sqref="N252:Q257 N152 L152 J152 H152 F152 D152 B152 B97:C97 B226:O228 J161:J163 H161:H163 F161:F163 D161:D163 B161:B163 E97:F97 B147:B150 D147:D150 F147:F150 H147:H150 J147:J150 L147:L150 N147:N150 N123:N131 L123:L131 J123:J131 H123:H131 F123:F131 D123:D131 B123:B131 L165:L166 J165:J166 K97:L97 H97:I97 N161:N163 T97:U97 Q97:R97 N97:O97 F165:F166 D165:D166 I86 N165:N166 B165:B166 H165:H166 B261:E266 H252:K257 B252:E257 N243:Q248 H243:K248 B243:E248 L161:L163">
      <formula1>0</formula1>
      <formula2>999999</formula2>
    </dataValidation>
    <dataValidation type="whole" showInputMessage="1" showErrorMessage="1" errorTitle="Validar" error="Se debe declarar valores numéricos que estén en el rango de 0 a 99999999" sqref="B212:B214 H23:H43 N23:N43 B23:B28">
      <formula1>0</formula1>
      <formula2>9999999</formula2>
    </dataValidation>
    <dataValidation type="whole" allowBlank="1" showInputMessage="1" showErrorMessage="1" errorTitle="Validar" error="Se debe declarar valores numéricos que estén en el rango de 0 a 99999999" sqref="D212:D214 B211:O211 N212:N214 L212:L214 J212:J214 F212:F214 H212:H214">
      <formula1>0</formula1>
      <formula2>999999</formula2>
    </dataValidation>
    <dataValidation type="decimal" allowBlank="1" showInputMessage="1" showErrorMessage="1" errorTitle="Validar" error="Se debe declarar valores numéricos que estén en el rango de 0 a 99999999" sqref="B202:B204 U202:U204 U194:U198 R194:R198 O194:O198 L194:L198 I194:I198 B198 B170:B179 F170:F189 D170:D189 N170:N189 J170:J189 H170:H189 L170:L189 R202:R204 F202:F204 B181:B189 B194 H191 B191 E191 K191 N191 T191 Q191 I202:I204 L202:L204 O202:O204 F194:F198">
      <formula1>0</formula1>
      <formula2>999999.999999</formula2>
    </dataValidation>
    <dataValidation type="whole" showInputMessage="1" showErrorMessage="1" errorTitle="Validar" error="Se debe declarar valores numéricos que estén en el rango de 0 a 99999999" sqref="B81:H82 B49:V51 I67:O68 I55:O56 B69:H69 B57:H57 B61:V63">
      <formula1>1</formula1>
      <formula2>999999</formula2>
    </dataValidation>
    <dataValidation type="whole" showInputMessage="1" showErrorMessage="1" errorTitle="Validar" error="Se debe declarar valores numéricos que estén en el rango de 0 a 99999999_x000a__x000a_Es obligatorio declarar el número de profesores que laboran en la institución._x000a_" sqref="U199:U201 H86 E86:F87 R199:R201 O199:O201 L199:L201 I199:I201 F199:F201 E94:F96 B180 B94:C96 T86:U87 Q86:R87 N86:O87 K86:L87 H87:I87 B86:C87 Q98:R103 N98:O103 K98:L103 H98:I103 E98:F104 B98:C104 T98:U103 T94:U96 Q94:R96 N94:O96 K94:L96 H94:I96 C195:C197 C199:C201">
      <formula1>1</formula1>
      <formula2>999999</formula2>
    </dataValidation>
    <dataValidation showInputMessage="1" showErrorMessage="1" errorTitle="Validar" error="Se debe declarar valores numéricos que estén en el rango de 0 a 99999999" sqref="I81:O82 B79:V80 C73:O75 P55:V56 P67:V68 B74:B75 I69:O69 P73:V74 O57"/>
  </dataValidations>
  <printOptions horizontalCentered="1"/>
  <pageMargins left="0.23622047244094491" right="0.23622047244094491" top="0.78740157480314965" bottom="0.39370078740157483" header="0.31496062992125984" footer="0.31496062992125984"/>
  <pageSetup scale="46" fitToHeight="8" orientation="landscape" r:id="rId1"/>
  <headerFooter alignWithMargins="0"/>
  <rowBreaks count="5" manualBreakCount="5">
    <brk id="57" max="21" man="1"/>
    <brk id="118" max="21" man="1"/>
    <brk id="165" max="21" man="1"/>
    <brk id="189" max="21" man="1"/>
    <brk id="238" max="2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 CAMPUS IRAPUATO-SALAMANCA</vt:lpstr>
      <vt:lpstr>'DES CAMPUS IRAPUATO-SALAMANCA'!Área_de_impresión</vt:lpstr>
      <vt:lpstr>'DES CAMPUS IRAPUATO-SALAMANCA'!Títulos_a_imprimir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dc:creator>
  <cp:lastModifiedBy>Miguel</cp:lastModifiedBy>
  <cp:lastPrinted>2010-04-28T00:02:44Z</cp:lastPrinted>
  <dcterms:created xsi:type="dcterms:W3CDTF">2010-04-15T19:31:44Z</dcterms:created>
  <dcterms:modified xsi:type="dcterms:W3CDTF">2010-04-28T00:02:49Z</dcterms:modified>
</cp:coreProperties>
</file>